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20" windowHeight="1521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6" i="1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</calcChain>
</file>

<file path=xl/sharedStrings.xml><?xml version="1.0" encoding="utf-8"?>
<sst xmlns="http://schemas.openxmlformats.org/spreadsheetml/2006/main" count="50" uniqueCount="42">
  <si>
    <t>Отчет № 9. 10.10.2025 15:05:28</t>
  </si>
  <si>
    <t>Выборы депутатов Торжокской городской Думы восьмого созыва</t>
  </si>
  <si>
    <t>территориальная избирательная комиссия города Торжка</t>
  </si>
  <si>
    <t>По состоянию на 10.10.2025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</si>
  <si>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</si>
  <si>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</si>
  <si>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</si>
  <si>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</si>
  <si>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</si>
  <si>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</si>
  <si>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</si>
  <si>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</si>
  <si>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</si>
  <si>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</si>
  <si>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</si>
  <si>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</si>
  <si>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</si>
  <si>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</si>
  <si>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</si>
  <si>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</si>
  <si>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</si>
  <si>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</si>
  <si>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</si>
  <si>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</si>
  <si>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</si>
  <si>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</si>
  <si>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</si>
  <si>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</si>
  <si>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</si>
  <si>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</si>
  <si>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</si>
  <si>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</si>
  <si>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</si>
  <si>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</si>
  <si>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</si>
  <si>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</si>
  <si>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</si>
  <si>
    <t>Председатель</t>
  </si>
  <si>
    <t>территориальной избирательной комиссии города Торжка</t>
  </si>
  <si>
    <t>(подпись, дата)</t>
  </si>
  <si>
    <t>Г.А. Алексеева</t>
  </si>
  <si>
    <t>(инициалы, фамилия)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</si>
</sst>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2" xfId="0" applyNumberFormat="1" applyFont="1" applyFill="1" applyBorder="1" applyAlignment="1">
      <alignment horizontal="center" vertical="center" textRotation="90" wrapText="1"/>
    </xf>
    <xf numFmtId="0" fontId="4" fillId="3" borderId="2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50"/>
  <sheetViews>
    <sheetView tabSelected="1" workbookViewId="0">
      <selection activeCell="A2" sqref="A2:XFD2"/>
    </sheetView>
  </sheetViews>
  <sheetFormatPr defaultRowHeight="15"/>
  <cols>
    <col min="1" max="1" width="8.140625" customWidth="1"/>
    <col min="2" max="2" width="13.7109375" customWidth="1"/>
    <col min="3" max="3" width="4.7109375" customWidth="1"/>
    <col min="4" max="74" width="13.7109375" customWidth="1"/>
    <col min="75" max="75" width="9.140625" customWidth="1"/>
  </cols>
  <sheetData>
    <row r="1" spans="1:75" ht="15" customHeight="1">
      <c r="BV1" s="1" t="s">
        <v>0</v>
      </c>
    </row>
    <row r="2" spans="1:75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5" ht="15.7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5">
      <c r="BV4" s="3" t="s">
        <v>3</v>
      </c>
    </row>
    <row r="5" spans="1:75">
      <c r="BV5" s="3" t="s">
        <v>4</v>
      </c>
    </row>
    <row r="6" spans="1:75" ht="137.25" customHeight="1">
      <c r="A6" s="4" t="str">
        <f>"№ строки"</f>
        <v>№ строки</v>
      </c>
      <c r="B6" s="5" t="str">
        <f>"Строка финансового отчета"</f>
        <v>Строка финансового отчета</v>
      </c>
      <c r="C6" s="7" t="str">
        <f>"Шифр строки"</f>
        <v>Шифр строки</v>
      </c>
      <c r="D6" s="7" t="str">
        <f>"Итого по всем избирательным объединениям, кандидатам"</f>
        <v>Итого по всем избирательным объединениям, кандидатам</v>
      </c>
      <c r="E6" s="8" t="str">
        <f>"Антонова Юлия Михайловна"</f>
        <v>Антонова Юлия Михайловна</v>
      </c>
      <c r="F6" s="8" t="str">
        <f>"Зуева Анжелика Юрьевна"</f>
        <v>Зуева Анжелика Юрьевна</v>
      </c>
      <c r="G6" s="8" t="str">
        <f>"Новожилов Сергей Владимирович"</f>
        <v>Новожилов Сергей Владимирович</v>
      </c>
      <c r="H6" s="8" t="str">
        <f>"Смирнова Надежда Александровна"</f>
        <v>Смирнова Надежда Александровна</v>
      </c>
      <c r="I6" s="8" t="str">
        <f>"Избирательный округ (Округ №1 (№ 1)), всего"</f>
        <v>Избирательный округ (Округ №1 (№ 1)), всего</v>
      </c>
      <c r="J6" s="8" t="str">
        <f>"Касьянова Варвара Юрьевна"</f>
        <v>Касьянова Варвара Юрьевна</v>
      </c>
      <c r="K6" s="8" t="str">
        <f>"Шереметьев Александр Сергеевич"</f>
        <v>Шереметьев Александр Сергеевич</v>
      </c>
      <c r="L6" s="8" t="str">
        <f>"Избирательный округ (Округ №2 (№ 2)), всего"</f>
        <v>Избирательный округ (Округ №2 (№ 2)), всего</v>
      </c>
      <c r="M6" s="8" t="str">
        <f>"Арсеньева Галина Геннадьевна"</f>
        <v>Арсеньева Галина Геннадьевна</v>
      </c>
      <c r="N6" s="8" t="str">
        <f>"Наумова Наталия Борисовна"</f>
        <v>Наумова Наталия Борисовна</v>
      </c>
      <c r="O6" s="8" t="str">
        <f>"Смирнов Олег Владимирович"</f>
        <v>Смирнов Олег Владимирович</v>
      </c>
      <c r="P6" s="8" t="str">
        <f>"Избирательный округ (Округ №3 (№ 3)), всего"</f>
        <v>Избирательный округ (Округ №3 (№ 3)), всего</v>
      </c>
      <c r="Q6" s="8" t="str">
        <f>"Владимирова Елена Валерьевна"</f>
        <v>Владимирова Елена Валерьевна</v>
      </c>
      <c r="R6" s="8" t="str">
        <f>"Морозова Ксения Сергеевна"</f>
        <v>Морозова Ксения Сергеевна</v>
      </c>
      <c r="S6" s="8" t="str">
        <f>"Избирательный округ (Округ №4 (№ 4)), всего"</f>
        <v>Избирательный округ (Округ №4 (№ 4)), всего</v>
      </c>
      <c r="T6" s="8" t="str">
        <f>"Козлов Максим Сергеевич"</f>
        <v>Козлов Максим Сергеевич</v>
      </c>
      <c r="U6" s="8" t="str">
        <f>"Чикачёв Артём Александрович"</f>
        <v>Чикачёв Артём Александрович</v>
      </c>
      <c r="V6" s="8" t="str">
        <f>"Избирательный округ (Округ №5 (№ 5)), всего"</f>
        <v>Избирательный округ (Округ №5 (№ 5)), всего</v>
      </c>
      <c r="W6" s="8" t="str">
        <f>"Филиппов Владимир Юрьевич"</f>
        <v>Филиппов Владимир Юрьевич</v>
      </c>
      <c r="X6" s="8" t="str">
        <f>"Избирательный округ (Округ №6 (№ 6)), всего"</f>
        <v>Избирательный округ (Округ №6 (№ 6)), всего</v>
      </c>
      <c r="Y6" s="8" t="str">
        <f>"Волнин Роман Викторович"</f>
        <v>Волнин Роман Викторович</v>
      </c>
      <c r="Z6" s="8" t="str">
        <f>"Сафронова Мария Владимировна"</f>
        <v>Сафронова Мария Владимировна</v>
      </c>
      <c r="AA6" s="8" t="str">
        <f>"Соколова Татьяна Васильевна"</f>
        <v>Соколова Татьяна Васильевна</v>
      </c>
      <c r="AB6" s="8" t="str">
        <f>"Избирательный округ (Округ №7 (№ 7)), всего"</f>
        <v>Избирательный округ (Округ №7 (№ 7)), всего</v>
      </c>
      <c r="AC6" s="8" t="str">
        <f>"Константинов Илья Иванович"</f>
        <v>Константинов Илья Иванович</v>
      </c>
      <c r="AD6" s="8" t="str">
        <f>"Савин Николай Николаевич"</f>
        <v>Савин Николай Николаевич</v>
      </c>
      <c r="AE6" s="8" t="str">
        <f>"Избирательный округ (Округ №8 (№ 8)), всего"</f>
        <v>Избирательный округ (Округ №8 (№ 8)), всего</v>
      </c>
      <c r="AF6" s="8" t="str">
        <f>"Мадашнюк Олег Викторович"</f>
        <v>Мадашнюк Олег Викторович</v>
      </c>
      <c r="AG6" s="8" t="str">
        <f>"Черноусов Олег Юрьевич"</f>
        <v>Черноусов Олег Юрьевич</v>
      </c>
      <c r="AH6" s="8" t="str">
        <f>"Избирательный округ (Округ №9 (№ 9)), всего"</f>
        <v>Избирательный округ (Округ №9 (№ 9)), всего</v>
      </c>
      <c r="AI6" s="8" t="str">
        <f>"Пигина Наталья Геннадьевна"</f>
        <v>Пигина Наталья Геннадьевна</v>
      </c>
      <c r="AJ6" s="8" t="str">
        <f>"Старорусский Никита Николаевич"</f>
        <v>Старорусский Никита Николаевич</v>
      </c>
      <c r="AK6" s="8" t="str">
        <f>"Избирательный округ (Округ №10 (№ 10)), всего"</f>
        <v>Избирательный округ (Округ №10 (№ 10)), всего</v>
      </c>
      <c r="AL6" s="8" t="str">
        <f>"Дорогуш Станислав Алексеевич"</f>
        <v>Дорогуш Станислав Алексеевич</v>
      </c>
      <c r="AM6" s="8" t="str">
        <f>"Избирательный округ (Округ №11 (№ 11)), всего"</f>
        <v>Избирательный округ (Округ №11 (№ 11)), всего</v>
      </c>
      <c r="AN6" s="8" t="str">
        <f>"Латышев Андрей Владимирович"</f>
        <v>Латышев Андрей Владимирович</v>
      </c>
      <c r="AO6" s="8" t="str">
        <f>"Трунёва Екатерина Николаевна"</f>
        <v>Трунёва Екатерина Николаевна</v>
      </c>
      <c r="AP6" s="8" t="str">
        <f>"Избирательный округ (Округ №12 (№ 12)), всего"</f>
        <v>Избирательный округ (Округ №12 (№ 12)), всего</v>
      </c>
      <c r="AQ6" s="8" t="str">
        <f>"Иванова Анастасия Геннадьевна"</f>
        <v>Иванова Анастасия Геннадьевна</v>
      </c>
      <c r="AR6" s="8" t="str">
        <f>"Никитина Елена Ивановна"</f>
        <v>Никитина Елена Ивановна</v>
      </c>
      <c r="AS6" s="8" t="str">
        <f>"Избирательный округ (Округ №13 (№ 13)), всего"</f>
        <v>Избирательный округ (Округ №13 (№ 13)), всего</v>
      </c>
      <c r="AT6" s="8" t="str">
        <f>"Зубков Максим Александрович"</f>
        <v>Зубков Максим Александрович</v>
      </c>
      <c r="AU6" s="8" t="str">
        <f>"Савельев Дмитрий Сергеевич"</f>
        <v>Савельев Дмитрий Сергеевич</v>
      </c>
      <c r="AV6" s="8" t="str">
        <f>"Избирательный округ (Округ №14 (№ 14)), всего"</f>
        <v>Избирательный округ (Округ №14 (№ 14)), всего</v>
      </c>
      <c r="AW6" s="8" t="str">
        <f>"Гурин Сергей Васильевич"</f>
        <v>Гурин Сергей Васильевич</v>
      </c>
      <c r="AX6" s="8" t="str">
        <f>"Ермолаева Татьяна Викторовна"</f>
        <v>Ермолаева Татьяна Викторовна</v>
      </c>
      <c r="AY6" s="8" t="str">
        <f>"Кудряшова Марина Валерьевна"</f>
        <v>Кудряшова Марина Валерьевна</v>
      </c>
      <c r="AZ6" s="8" t="str">
        <f>"Избирательный округ (Округ №15 (№ 15)), всего"</f>
        <v>Избирательный округ (Округ №15 (№ 15)), всего</v>
      </c>
      <c r="BA6" s="8" t="str">
        <f>"Алексеева Оксана Николаевна"</f>
        <v>Алексеева Оксана Николаевна</v>
      </c>
      <c r="BB6" s="8" t="str">
        <f>"Сиротин Роман Николаевич"</f>
        <v>Сиротин Роман Николаевич</v>
      </c>
      <c r="BC6" s="8" t="str">
        <f>"Избирательный округ (Округ №16 (№ 16)), всего"</f>
        <v>Избирательный округ (Округ №16 (№ 16)), всего</v>
      </c>
      <c r="BD6" s="8" t="str">
        <f>"Ротенко Андрей Геннадьевич"</f>
        <v>Ротенко Андрей Геннадьевич</v>
      </c>
      <c r="BE6" s="8" t="str">
        <f>"Савинцева Ольга Сергеевна"</f>
        <v>Савинцева Ольга Сергеевна</v>
      </c>
      <c r="BF6" s="8" t="str">
        <f>"Избирательный округ (Округ №17 (№ 17)), всего"</f>
        <v>Избирательный округ (Округ №17 (№ 17)), всего</v>
      </c>
      <c r="BG6" s="8" t="str">
        <f>"Вишняков Геннадий Викторович"</f>
        <v>Вишняков Геннадий Викторович</v>
      </c>
      <c r="BH6" s="8" t="str">
        <f>"Киселёв Арсений Сергеевич"</f>
        <v>Киселёв Арсений Сергеевич</v>
      </c>
      <c r="BI6" s="8" t="str">
        <f>"Шумский Эдуард Анатольевич"</f>
        <v>Шумский Эдуард Анатольевич</v>
      </c>
      <c r="BJ6" s="8" t="str">
        <f>"Избирательный округ (Округ №18 (№ 18)), всего"</f>
        <v>Избирательный округ (Округ №18 (№ 18)), всего</v>
      </c>
      <c r="BK6" s="8" t="str">
        <f>"Зуев Эдуард Валерьевич"</f>
        <v>Зуев Эдуард Валерьевич</v>
      </c>
      <c r="BL6" s="8" t="str">
        <f>"Избирательный округ (Округ №19 (№ 19)), всего"</f>
        <v>Избирательный округ (Округ №19 (№ 19)), всего</v>
      </c>
      <c r="BM6" s="8" t="str">
        <f>"Спиридонова Наталья Игоревна"</f>
        <v>Спиридонова Наталья Игоревна</v>
      </c>
      <c r="BN6" s="8" t="str">
        <f>"Феоктистов Владимир Николаевич"</f>
        <v>Феоктистов Владимир Николаевич</v>
      </c>
      <c r="BO6" s="8" t="str">
        <f>"Избирательный округ (Округ №20 (№ 20)), всего"</f>
        <v>Избирательный округ (Округ №20 (№ 20)), всего</v>
      </c>
      <c r="BP6" s="8" t="str">
        <f>"Гурина Вероника Петровна"</f>
        <v>Гурина Вероника Петровна</v>
      </c>
      <c r="BQ6" s="8" t="str">
        <f>"Мурза Матвей Александрович"</f>
        <v>Мурза Матвей Александрович</v>
      </c>
      <c r="BR6" s="8" t="str">
        <f>"Праздничный Фёдор Александрович"</f>
        <v>Праздничный Фёдор Александрович</v>
      </c>
      <c r="BS6" s="8" t="str">
        <f>"Избирательный округ (Округ №21 (№ 21)), всего"</f>
        <v>Избирательный округ (Округ №21 (№ 21)), всего</v>
      </c>
      <c r="BT6" s="8" t="str">
        <f>"Горзий Ида Андреевна"</f>
        <v>Горзий Ида Андреевна</v>
      </c>
      <c r="BU6" s="8" t="str">
        <f>"Чичерин Михаил Александрович"</f>
        <v>Чичерин Михаил Александрович</v>
      </c>
      <c r="BV6" s="8" t="str">
        <f>"Избирательный округ (Округ №22 (№ 22)), всего"</f>
        <v>Избирательный округ (Округ №22 (№ 22)), всего</v>
      </c>
    </row>
    <row r="7" spans="1:75">
      <c r="A7" s="10" t="s">
        <v>5</v>
      </c>
      <c r="B7" s="5" t="str">
        <f>"2"</f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5">
        <v>60</v>
      </c>
      <c r="BI7" s="5">
        <v>61</v>
      </c>
      <c r="BJ7" s="5">
        <v>62</v>
      </c>
      <c r="BK7" s="5">
        <v>63</v>
      </c>
      <c r="BL7" s="5">
        <v>64</v>
      </c>
      <c r="BM7" s="5">
        <v>65</v>
      </c>
      <c r="BN7" s="5">
        <v>66</v>
      </c>
      <c r="BO7" s="5">
        <v>67</v>
      </c>
      <c r="BP7" s="5">
        <v>68</v>
      </c>
      <c r="BQ7" s="5">
        <v>69</v>
      </c>
      <c r="BR7" s="5">
        <v>70</v>
      </c>
      <c r="BS7" s="5">
        <v>71</v>
      </c>
      <c r="BT7" s="5">
        <v>72</v>
      </c>
      <c r="BU7" s="5">
        <v>73</v>
      </c>
      <c r="BV7" s="5">
        <v>74</v>
      </c>
      <c r="BW7" s="6"/>
    </row>
    <row r="8" spans="1:75" ht="75" customHeight="1">
      <c r="A8" s="11" t="s">
        <v>5</v>
      </c>
      <c r="B8" s="12" t="str">
        <f>"Поступило средств в избирательный фонд, всего"</f>
        <v>Поступило средств в избирательный фонд, всего</v>
      </c>
      <c r="C8" s="13">
        <v>10</v>
      </c>
      <c r="D8" s="14">
        <v>17749528</v>
      </c>
      <c r="E8" s="14">
        <v>37000</v>
      </c>
      <c r="F8" s="14">
        <v>13570</v>
      </c>
      <c r="G8" s="14">
        <v>643965</v>
      </c>
      <c r="H8" s="14">
        <v>40000</v>
      </c>
      <c r="I8" s="14">
        <v>734535</v>
      </c>
      <c r="J8" s="14">
        <v>500</v>
      </c>
      <c r="K8" s="14">
        <v>781860</v>
      </c>
      <c r="L8" s="14">
        <v>782360</v>
      </c>
      <c r="M8" s="14">
        <v>119000</v>
      </c>
      <c r="N8" s="14">
        <v>618985</v>
      </c>
      <c r="O8" s="14">
        <v>40000</v>
      </c>
      <c r="P8" s="14">
        <v>777985</v>
      </c>
      <c r="Q8" s="14">
        <v>791965</v>
      </c>
      <c r="R8" s="14">
        <v>50000</v>
      </c>
      <c r="S8" s="14">
        <v>841965</v>
      </c>
      <c r="T8" s="14">
        <v>500</v>
      </c>
      <c r="U8" s="14">
        <v>785820</v>
      </c>
      <c r="V8" s="14">
        <v>786320</v>
      </c>
      <c r="W8" s="14">
        <v>793985</v>
      </c>
      <c r="X8" s="14">
        <v>793985</v>
      </c>
      <c r="Y8" s="14">
        <v>0</v>
      </c>
      <c r="Z8" s="14">
        <v>35500</v>
      </c>
      <c r="AA8" s="14">
        <v>793985</v>
      </c>
      <c r="AB8" s="14">
        <v>829485</v>
      </c>
      <c r="AC8" s="14">
        <v>37500</v>
      </c>
      <c r="AD8" s="14">
        <v>781860</v>
      </c>
      <c r="AE8" s="14">
        <v>819360</v>
      </c>
      <c r="AF8" s="14">
        <v>37500</v>
      </c>
      <c r="AG8" s="14">
        <v>781860</v>
      </c>
      <c r="AH8" s="14">
        <v>819360</v>
      </c>
      <c r="AI8" s="14">
        <v>781860</v>
      </c>
      <c r="AJ8" s="14">
        <v>273500</v>
      </c>
      <c r="AK8" s="14">
        <v>1055360</v>
      </c>
      <c r="AL8" s="14">
        <v>791965</v>
      </c>
      <c r="AM8" s="14">
        <v>791965</v>
      </c>
      <c r="AN8" s="14">
        <v>793985</v>
      </c>
      <c r="AO8" s="14">
        <v>37000</v>
      </c>
      <c r="AP8" s="14">
        <v>830985</v>
      </c>
      <c r="AQ8" s="14">
        <v>8000</v>
      </c>
      <c r="AR8" s="14">
        <v>823985</v>
      </c>
      <c r="AS8" s="14">
        <v>831985</v>
      </c>
      <c r="AT8" s="14">
        <v>781860</v>
      </c>
      <c r="AU8" s="14">
        <v>40000</v>
      </c>
      <c r="AV8" s="14">
        <v>821860</v>
      </c>
      <c r="AW8" s="14">
        <v>760000</v>
      </c>
      <c r="AX8" s="14">
        <v>10000</v>
      </c>
      <c r="AY8" s="14">
        <v>12824</v>
      </c>
      <c r="AZ8" s="14">
        <v>782824</v>
      </c>
      <c r="BA8" s="14">
        <v>616965</v>
      </c>
      <c r="BB8" s="14">
        <v>100</v>
      </c>
      <c r="BC8" s="14">
        <v>617065</v>
      </c>
      <c r="BD8" s="14">
        <v>1479</v>
      </c>
      <c r="BE8" s="14">
        <v>606860</v>
      </c>
      <c r="BF8" s="14">
        <v>608339</v>
      </c>
      <c r="BG8" s="14">
        <v>793985</v>
      </c>
      <c r="BH8" s="14">
        <v>113000</v>
      </c>
      <c r="BI8" s="14">
        <v>40000</v>
      </c>
      <c r="BJ8" s="14">
        <v>946985</v>
      </c>
      <c r="BK8" s="14">
        <v>813985</v>
      </c>
      <c r="BL8" s="14">
        <v>813985</v>
      </c>
      <c r="BM8" s="14">
        <v>24000</v>
      </c>
      <c r="BN8" s="14">
        <v>763985</v>
      </c>
      <c r="BO8" s="14">
        <v>787985</v>
      </c>
      <c r="BP8" s="14">
        <v>17885</v>
      </c>
      <c r="BQ8" s="14">
        <v>500</v>
      </c>
      <c r="BR8" s="14">
        <v>843985</v>
      </c>
      <c r="BS8" s="14">
        <v>862370</v>
      </c>
      <c r="BT8" s="14">
        <v>811965</v>
      </c>
      <c r="BU8" s="14">
        <v>500</v>
      </c>
      <c r="BV8" s="14">
        <v>812465</v>
      </c>
      <c r="BW8" s="9"/>
    </row>
    <row r="9" spans="1:75">
      <c r="A9" s="11" t="s">
        <v>6</v>
      </c>
      <c r="B9" s="13" t="str">
        <f>"в том числе"</f>
        <v>в том числе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9"/>
    </row>
    <row r="10" spans="1:75" ht="135" customHeight="1">
      <c r="A10" s="11" t="s">
        <v>7</v>
      </c>
      <c r="B10" s="12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0" s="13">
        <v>20</v>
      </c>
      <c r="D10" s="14">
        <v>17749528</v>
      </c>
      <c r="E10" s="14">
        <v>37000</v>
      </c>
      <c r="F10" s="14">
        <v>13570</v>
      </c>
      <c r="G10" s="14">
        <v>643965</v>
      </c>
      <c r="H10" s="14">
        <v>40000</v>
      </c>
      <c r="I10" s="14">
        <v>734535</v>
      </c>
      <c r="J10" s="14">
        <v>500</v>
      </c>
      <c r="K10" s="14">
        <v>781860</v>
      </c>
      <c r="L10" s="14">
        <v>782360</v>
      </c>
      <c r="M10" s="14">
        <v>119000</v>
      </c>
      <c r="N10" s="14">
        <v>618985</v>
      </c>
      <c r="O10" s="14">
        <v>40000</v>
      </c>
      <c r="P10" s="14">
        <v>777985</v>
      </c>
      <c r="Q10" s="14">
        <v>791965</v>
      </c>
      <c r="R10" s="14">
        <v>50000</v>
      </c>
      <c r="S10" s="14">
        <v>841965</v>
      </c>
      <c r="T10" s="14">
        <v>500</v>
      </c>
      <c r="U10" s="14">
        <v>785820</v>
      </c>
      <c r="V10" s="14">
        <v>786320</v>
      </c>
      <c r="W10" s="14">
        <v>793985</v>
      </c>
      <c r="X10" s="14">
        <v>793985</v>
      </c>
      <c r="Y10" s="14">
        <v>0</v>
      </c>
      <c r="Z10" s="14">
        <v>35500</v>
      </c>
      <c r="AA10" s="14">
        <v>793985</v>
      </c>
      <c r="AB10" s="14">
        <v>829485</v>
      </c>
      <c r="AC10" s="14">
        <v>37500</v>
      </c>
      <c r="AD10" s="14">
        <v>781860</v>
      </c>
      <c r="AE10" s="14">
        <v>819360</v>
      </c>
      <c r="AF10" s="14">
        <v>37500</v>
      </c>
      <c r="AG10" s="14">
        <v>781860</v>
      </c>
      <c r="AH10" s="14">
        <v>819360</v>
      </c>
      <c r="AI10" s="14">
        <v>781860</v>
      </c>
      <c r="AJ10" s="14">
        <v>273500</v>
      </c>
      <c r="AK10" s="14">
        <v>1055360</v>
      </c>
      <c r="AL10" s="14">
        <v>791965</v>
      </c>
      <c r="AM10" s="14">
        <v>791965</v>
      </c>
      <c r="AN10" s="14">
        <v>793985</v>
      </c>
      <c r="AO10" s="14">
        <v>37000</v>
      </c>
      <c r="AP10" s="14">
        <v>830985</v>
      </c>
      <c r="AQ10" s="14">
        <v>8000</v>
      </c>
      <c r="AR10" s="14">
        <v>823985</v>
      </c>
      <c r="AS10" s="14">
        <v>831985</v>
      </c>
      <c r="AT10" s="14">
        <v>781860</v>
      </c>
      <c r="AU10" s="14">
        <v>40000</v>
      </c>
      <c r="AV10" s="14">
        <v>821860</v>
      </c>
      <c r="AW10" s="14">
        <v>760000</v>
      </c>
      <c r="AX10" s="14">
        <v>10000</v>
      </c>
      <c r="AY10" s="14">
        <v>12824</v>
      </c>
      <c r="AZ10" s="14">
        <v>782824</v>
      </c>
      <c r="BA10" s="14">
        <v>616965</v>
      </c>
      <c r="BB10" s="14">
        <v>100</v>
      </c>
      <c r="BC10" s="14">
        <v>617065</v>
      </c>
      <c r="BD10" s="14">
        <v>1479</v>
      </c>
      <c r="BE10" s="14">
        <v>606860</v>
      </c>
      <c r="BF10" s="14">
        <v>608339</v>
      </c>
      <c r="BG10" s="14">
        <v>793985</v>
      </c>
      <c r="BH10" s="14">
        <v>113000</v>
      </c>
      <c r="BI10" s="14">
        <v>40000</v>
      </c>
      <c r="BJ10" s="14">
        <v>946985</v>
      </c>
      <c r="BK10" s="14">
        <v>813985</v>
      </c>
      <c r="BL10" s="14">
        <v>813985</v>
      </c>
      <c r="BM10" s="14">
        <v>24000</v>
      </c>
      <c r="BN10" s="14">
        <v>763985</v>
      </c>
      <c r="BO10" s="14">
        <v>787985</v>
      </c>
      <c r="BP10" s="14">
        <v>17885</v>
      </c>
      <c r="BQ10" s="14">
        <v>500</v>
      </c>
      <c r="BR10" s="14">
        <v>843985</v>
      </c>
      <c r="BS10" s="14">
        <v>862370</v>
      </c>
      <c r="BT10" s="14">
        <v>811965</v>
      </c>
      <c r="BU10" s="14">
        <v>500</v>
      </c>
      <c r="BV10" s="14">
        <v>812465</v>
      </c>
      <c r="BW10" s="9"/>
    </row>
    <row r="11" spans="1:75">
      <c r="A11" s="11" t="s">
        <v>6</v>
      </c>
      <c r="B11" s="13" t="str">
        <f>"из них"</f>
        <v>из них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9"/>
    </row>
    <row r="12" spans="1:75" ht="105" customHeight="1">
      <c r="A12" s="11" t="s">
        <v>8</v>
      </c>
      <c r="B12" s="12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2" s="13">
        <v>30</v>
      </c>
      <c r="D12" s="14">
        <v>172818</v>
      </c>
      <c r="E12" s="14">
        <v>0</v>
      </c>
      <c r="F12" s="14">
        <v>11570</v>
      </c>
      <c r="G12" s="14">
        <v>27000</v>
      </c>
      <c r="H12" s="14">
        <v>0</v>
      </c>
      <c r="I12" s="14">
        <v>38570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10000</v>
      </c>
      <c r="S12" s="14">
        <v>10000</v>
      </c>
      <c r="T12" s="14">
        <v>0</v>
      </c>
      <c r="U12" s="14">
        <v>3960</v>
      </c>
      <c r="V12" s="14">
        <v>3960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10000</v>
      </c>
      <c r="AK12" s="14">
        <v>10000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8000</v>
      </c>
      <c r="AR12" s="14">
        <v>30000</v>
      </c>
      <c r="AS12" s="14">
        <v>38000</v>
      </c>
      <c r="AT12" s="14">
        <v>0</v>
      </c>
      <c r="AU12" s="14">
        <v>0</v>
      </c>
      <c r="AV12" s="14">
        <v>0</v>
      </c>
      <c r="AW12" s="14">
        <v>0</v>
      </c>
      <c r="AX12" s="14">
        <v>10000</v>
      </c>
      <c r="AY12" s="14">
        <v>12824</v>
      </c>
      <c r="AZ12" s="14">
        <v>22824</v>
      </c>
      <c r="BA12" s="14">
        <v>0</v>
      </c>
      <c r="BB12" s="14">
        <v>100</v>
      </c>
      <c r="BC12" s="14">
        <v>100</v>
      </c>
      <c r="BD12" s="14">
        <v>1479</v>
      </c>
      <c r="BE12" s="14">
        <v>0</v>
      </c>
      <c r="BF12" s="14">
        <v>1479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17885</v>
      </c>
      <c r="BQ12" s="14">
        <v>0</v>
      </c>
      <c r="BR12" s="14">
        <v>30000</v>
      </c>
      <c r="BS12" s="14">
        <v>47885</v>
      </c>
      <c r="BT12" s="14">
        <v>0</v>
      </c>
      <c r="BU12" s="14">
        <v>0</v>
      </c>
      <c r="BV12" s="14">
        <v>0</v>
      </c>
      <c r="BW12" s="9"/>
    </row>
    <row r="13" spans="1:75" ht="135" customHeight="1">
      <c r="A13" s="11" t="s">
        <v>9</v>
      </c>
      <c r="B13" s="12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3" s="13">
        <v>40</v>
      </c>
      <c r="D13" s="14">
        <v>800000</v>
      </c>
      <c r="E13" s="14">
        <v>24000</v>
      </c>
      <c r="F13" s="14">
        <v>0</v>
      </c>
      <c r="G13" s="14">
        <v>0</v>
      </c>
      <c r="H13" s="14">
        <v>40000</v>
      </c>
      <c r="I13" s="14">
        <v>64000</v>
      </c>
      <c r="J13" s="14">
        <v>0</v>
      </c>
      <c r="K13" s="14">
        <v>0</v>
      </c>
      <c r="L13" s="14">
        <v>0</v>
      </c>
      <c r="M13" s="14">
        <v>106000</v>
      </c>
      <c r="N13" s="14">
        <v>0</v>
      </c>
      <c r="O13" s="14">
        <v>40000</v>
      </c>
      <c r="P13" s="14">
        <v>146000</v>
      </c>
      <c r="Q13" s="14">
        <v>0</v>
      </c>
      <c r="R13" s="14">
        <v>40000</v>
      </c>
      <c r="S13" s="14">
        <v>40000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24000</v>
      </c>
      <c r="AA13" s="14">
        <v>0</v>
      </c>
      <c r="AB13" s="14">
        <v>24000</v>
      </c>
      <c r="AC13" s="14">
        <v>24000</v>
      </c>
      <c r="AD13" s="14">
        <v>0</v>
      </c>
      <c r="AE13" s="14">
        <v>24000</v>
      </c>
      <c r="AF13" s="14">
        <v>24000</v>
      </c>
      <c r="AG13" s="14">
        <v>0</v>
      </c>
      <c r="AH13" s="14">
        <v>24000</v>
      </c>
      <c r="AI13" s="14">
        <v>0</v>
      </c>
      <c r="AJ13" s="14">
        <v>250000</v>
      </c>
      <c r="AK13" s="14">
        <v>250000</v>
      </c>
      <c r="AL13" s="14">
        <v>0</v>
      </c>
      <c r="AM13" s="14">
        <v>0</v>
      </c>
      <c r="AN13" s="14">
        <v>0</v>
      </c>
      <c r="AO13" s="14">
        <v>24000</v>
      </c>
      <c r="AP13" s="14">
        <v>24000</v>
      </c>
      <c r="AQ13" s="14">
        <v>0</v>
      </c>
      <c r="AR13" s="14">
        <v>0</v>
      </c>
      <c r="AS13" s="14">
        <v>0</v>
      </c>
      <c r="AT13" s="14">
        <v>0</v>
      </c>
      <c r="AU13" s="14">
        <v>40000</v>
      </c>
      <c r="AV13" s="14">
        <v>40000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100000</v>
      </c>
      <c r="BI13" s="14">
        <v>40000</v>
      </c>
      <c r="BJ13" s="14">
        <v>140000</v>
      </c>
      <c r="BK13" s="14">
        <v>0</v>
      </c>
      <c r="BL13" s="14">
        <v>0</v>
      </c>
      <c r="BM13" s="14">
        <v>24000</v>
      </c>
      <c r="BN13" s="14">
        <v>0</v>
      </c>
      <c r="BO13" s="14">
        <v>24000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9"/>
    </row>
    <row r="14" spans="1:75" ht="75" customHeight="1">
      <c r="A14" s="11" t="s">
        <v>10</v>
      </c>
      <c r="B14" s="12" t="str">
        <f>"Добровольные пожертвования гражданина"</f>
        <v>Добровольные пожертвования гражданина</v>
      </c>
      <c r="C14" s="13">
        <v>50</v>
      </c>
      <c r="D14" s="14">
        <v>108000</v>
      </c>
      <c r="E14" s="14">
        <v>13000</v>
      </c>
      <c r="F14" s="14">
        <v>2000</v>
      </c>
      <c r="G14" s="14">
        <v>0</v>
      </c>
      <c r="H14" s="14">
        <v>0</v>
      </c>
      <c r="I14" s="14">
        <v>15000</v>
      </c>
      <c r="J14" s="14">
        <v>500</v>
      </c>
      <c r="K14" s="14">
        <v>0</v>
      </c>
      <c r="L14" s="14">
        <v>500</v>
      </c>
      <c r="M14" s="14">
        <v>13000</v>
      </c>
      <c r="N14" s="14">
        <v>0</v>
      </c>
      <c r="O14" s="14">
        <v>0</v>
      </c>
      <c r="P14" s="14">
        <v>13000</v>
      </c>
      <c r="Q14" s="14">
        <v>0</v>
      </c>
      <c r="R14" s="14">
        <v>0</v>
      </c>
      <c r="S14" s="14">
        <v>0</v>
      </c>
      <c r="T14" s="14">
        <v>500</v>
      </c>
      <c r="U14" s="14">
        <v>0</v>
      </c>
      <c r="V14" s="14">
        <v>500</v>
      </c>
      <c r="W14" s="14">
        <v>0</v>
      </c>
      <c r="X14" s="14">
        <v>0</v>
      </c>
      <c r="Y14" s="14">
        <v>0</v>
      </c>
      <c r="Z14" s="14">
        <v>11500</v>
      </c>
      <c r="AA14" s="14">
        <v>0</v>
      </c>
      <c r="AB14" s="14">
        <v>11500</v>
      </c>
      <c r="AC14" s="14">
        <v>13500</v>
      </c>
      <c r="AD14" s="14">
        <v>0</v>
      </c>
      <c r="AE14" s="14">
        <v>13500</v>
      </c>
      <c r="AF14" s="14">
        <v>13500</v>
      </c>
      <c r="AG14" s="14">
        <v>0</v>
      </c>
      <c r="AH14" s="14">
        <v>13500</v>
      </c>
      <c r="AI14" s="14">
        <v>0</v>
      </c>
      <c r="AJ14" s="14">
        <v>13500</v>
      </c>
      <c r="AK14" s="14">
        <v>13500</v>
      </c>
      <c r="AL14" s="14">
        <v>0</v>
      </c>
      <c r="AM14" s="14">
        <v>0</v>
      </c>
      <c r="AN14" s="14">
        <v>0</v>
      </c>
      <c r="AO14" s="14">
        <v>13000</v>
      </c>
      <c r="AP14" s="14">
        <v>13000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13000</v>
      </c>
      <c r="BI14" s="14">
        <v>0</v>
      </c>
      <c r="BJ14" s="14">
        <v>13000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500</v>
      </c>
      <c r="BR14" s="14">
        <v>0</v>
      </c>
      <c r="BS14" s="14">
        <v>500</v>
      </c>
      <c r="BT14" s="14">
        <v>0</v>
      </c>
      <c r="BU14" s="14">
        <v>500</v>
      </c>
      <c r="BV14" s="14">
        <v>500</v>
      </c>
      <c r="BW14" s="9"/>
    </row>
    <row r="15" spans="1:75" ht="90" customHeight="1">
      <c r="A15" s="11" t="s">
        <v>11</v>
      </c>
      <c r="B15" s="12" t="str">
        <f>"Добровольные пожертвования юридического лица"</f>
        <v>Добровольные пожертвования юридического лица</v>
      </c>
      <c r="C15" s="13">
        <v>60</v>
      </c>
      <c r="D15" s="14">
        <v>16668710</v>
      </c>
      <c r="E15" s="14">
        <v>0</v>
      </c>
      <c r="F15" s="14">
        <v>0</v>
      </c>
      <c r="G15" s="14">
        <v>616965</v>
      </c>
      <c r="H15" s="14">
        <v>0</v>
      </c>
      <c r="I15" s="14">
        <v>616965</v>
      </c>
      <c r="J15" s="14">
        <v>0</v>
      </c>
      <c r="K15" s="14">
        <v>781860</v>
      </c>
      <c r="L15" s="14">
        <v>781860</v>
      </c>
      <c r="M15" s="14">
        <v>0</v>
      </c>
      <c r="N15" s="14">
        <v>618985</v>
      </c>
      <c r="O15" s="14">
        <v>0</v>
      </c>
      <c r="P15" s="14">
        <v>618985</v>
      </c>
      <c r="Q15" s="14">
        <v>791965</v>
      </c>
      <c r="R15" s="14">
        <v>0</v>
      </c>
      <c r="S15" s="14">
        <v>791965</v>
      </c>
      <c r="T15" s="14">
        <v>0</v>
      </c>
      <c r="U15" s="14">
        <v>781860</v>
      </c>
      <c r="V15" s="14">
        <v>781860</v>
      </c>
      <c r="W15" s="14">
        <v>793985</v>
      </c>
      <c r="X15" s="14">
        <v>793985</v>
      </c>
      <c r="Y15" s="14">
        <v>0</v>
      </c>
      <c r="Z15" s="14">
        <v>0</v>
      </c>
      <c r="AA15" s="14">
        <v>793985</v>
      </c>
      <c r="AB15" s="14">
        <v>793985</v>
      </c>
      <c r="AC15" s="14">
        <v>0</v>
      </c>
      <c r="AD15" s="14">
        <v>781860</v>
      </c>
      <c r="AE15" s="14">
        <v>781860</v>
      </c>
      <c r="AF15" s="14">
        <v>0</v>
      </c>
      <c r="AG15" s="14">
        <v>781860</v>
      </c>
      <c r="AH15" s="14">
        <v>781860</v>
      </c>
      <c r="AI15" s="14">
        <v>781860</v>
      </c>
      <c r="AJ15" s="14">
        <v>0</v>
      </c>
      <c r="AK15" s="14">
        <v>781860</v>
      </c>
      <c r="AL15" s="14">
        <v>791965</v>
      </c>
      <c r="AM15" s="14">
        <v>791965</v>
      </c>
      <c r="AN15" s="14">
        <v>793985</v>
      </c>
      <c r="AO15" s="14">
        <v>0</v>
      </c>
      <c r="AP15" s="14">
        <v>793985</v>
      </c>
      <c r="AQ15" s="14">
        <v>0</v>
      </c>
      <c r="AR15" s="14">
        <v>793985</v>
      </c>
      <c r="AS15" s="14">
        <v>793985</v>
      </c>
      <c r="AT15" s="14">
        <v>781860</v>
      </c>
      <c r="AU15" s="14">
        <v>0</v>
      </c>
      <c r="AV15" s="14">
        <v>781860</v>
      </c>
      <c r="AW15" s="14">
        <v>760000</v>
      </c>
      <c r="AX15" s="14">
        <v>0</v>
      </c>
      <c r="AY15" s="14">
        <v>0</v>
      </c>
      <c r="AZ15" s="14">
        <v>760000</v>
      </c>
      <c r="BA15" s="14">
        <v>616965</v>
      </c>
      <c r="BB15" s="14">
        <v>0</v>
      </c>
      <c r="BC15" s="14">
        <v>616965</v>
      </c>
      <c r="BD15" s="14">
        <v>0</v>
      </c>
      <c r="BE15" s="14">
        <v>606860</v>
      </c>
      <c r="BF15" s="14">
        <v>606860</v>
      </c>
      <c r="BG15" s="14">
        <v>793985</v>
      </c>
      <c r="BH15" s="14">
        <v>0</v>
      </c>
      <c r="BI15" s="14">
        <v>0</v>
      </c>
      <c r="BJ15" s="14">
        <v>793985</v>
      </c>
      <c r="BK15" s="14">
        <v>813985</v>
      </c>
      <c r="BL15" s="14">
        <v>813985</v>
      </c>
      <c r="BM15" s="14">
        <v>0</v>
      </c>
      <c r="BN15" s="14">
        <v>763985</v>
      </c>
      <c r="BO15" s="14">
        <v>763985</v>
      </c>
      <c r="BP15" s="14">
        <v>0</v>
      </c>
      <c r="BQ15" s="14">
        <v>0</v>
      </c>
      <c r="BR15" s="14">
        <v>813985</v>
      </c>
      <c r="BS15" s="14">
        <v>813985</v>
      </c>
      <c r="BT15" s="14">
        <v>811965</v>
      </c>
      <c r="BU15" s="14">
        <v>0</v>
      </c>
      <c r="BV15" s="14">
        <v>811965</v>
      </c>
      <c r="BW15" s="9"/>
    </row>
    <row r="16" spans="1:75" ht="285" customHeight="1">
      <c r="A16" s="11" t="s">
        <v>12</v>
      </c>
      <c r="B16" s="12" t="str">
        <f>"Поступило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них"</f>
        <v>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</v>
      </c>
      <c r="C16" s="13">
        <v>70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9"/>
    </row>
    <row r="17" spans="1:75">
      <c r="A17" s="11" t="s">
        <v>6</v>
      </c>
      <c r="B17" s="13" t="str">
        <f>"из них"</f>
        <v>из них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9"/>
    </row>
    <row r="18" spans="1:75" ht="105" customHeight="1">
      <c r="A18" s="11" t="s">
        <v>13</v>
      </c>
      <c r="B18" s="12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8" s="13">
        <v>80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9"/>
    </row>
    <row r="19" spans="1:75" ht="135" customHeight="1">
      <c r="A19" s="11" t="s">
        <v>14</v>
      </c>
      <c r="B19" s="12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9" s="13">
        <v>90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9"/>
    </row>
    <row r="20" spans="1:75" ht="30" customHeight="1">
      <c r="A20" s="11" t="s">
        <v>15</v>
      </c>
      <c r="B20" s="12" t="str">
        <f>"Средства гражданина"</f>
        <v>Средства гражданина</v>
      </c>
      <c r="C20" s="13">
        <v>100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9"/>
    </row>
    <row r="21" spans="1:75" ht="45" customHeight="1">
      <c r="A21" s="11" t="s">
        <v>16</v>
      </c>
      <c r="B21" s="12" t="str">
        <f>"Средства юридического лица"</f>
        <v>Средства юридического лица</v>
      </c>
      <c r="C21" s="13">
        <v>110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9"/>
    </row>
    <row r="22" spans="1:75" ht="90" customHeight="1">
      <c r="A22" s="11" t="s">
        <v>17</v>
      </c>
      <c r="B22" s="12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2" s="13">
        <v>120</v>
      </c>
      <c r="D22" s="14">
        <v>21726.14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9845</v>
      </c>
      <c r="P22" s="14">
        <v>9845</v>
      </c>
      <c r="Q22" s="14">
        <v>0</v>
      </c>
      <c r="R22" s="14">
        <v>7860</v>
      </c>
      <c r="S22" s="14">
        <v>7860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810</v>
      </c>
      <c r="AR22" s="14">
        <v>0</v>
      </c>
      <c r="AS22" s="14">
        <v>810</v>
      </c>
      <c r="AT22" s="14">
        <v>0</v>
      </c>
      <c r="AU22" s="14">
        <v>0</v>
      </c>
      <c r="AV22" s="14">
        <v>0</v>
      </c>
      <c r="AW22" s="14">
        <v>0</v>
      </c>
      <c r="AX22" s="14">
        <v>2885</v>
      </c>
      <c r="AY22" s="14">
        <v>326.14</v>
      </c>
      <c r="AZ22" s="14">
        <v>3211.14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9"/>
    </row>
    <row r="23" spans="1:75">
      <c r="A23" s="11" t="s">
        <v>6</v>
      </c>
      <c r="B23" s="13" t="str">
        <f>"из них"</f>
        <v>из них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9"/>
    </row>
    <row r="24" spans="1:75" ht="60" customHeight="1">
      <c r="A24" s="11" t="s">
        <v>18</v>
      </c>
      <c r="B24" s="12" t="str">
        <f>"Перечислено в доход местного бюджета"</f>
        <v>Перечислено в доход местного бюджета</v>
      </c>
      <c r="C24" s="13">
        <v>130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9"/>
    </row>
    <row r="25" spans="1:75" ht="135" customHeight="1">
      <c r="A25" s="11" t="s">
        <v>19</v>
      </c>
      <c r="B25" s="12" t="str">
        <f>"Возвращено денежных средств, поступивших с нарушением установленного порядка, 
из них"</f>
        <v>Возвращено денежных средств, поступивших с нарушением установленного порядка, 
из них</v>
      </c>
      <c r="C25" s="13">
        <v>140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9"/>
    </row>
    <row r="26" spans="1:75">
      <c r="A26" s="11" t="s">
        <v>6</v>
      </c>
      <c r="B26" s="13" t="str">
        <f>"из них"</f>
        <v>из них</v>
      </c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9"/>
    </row>
    <row r="27" spans="1:75" ht="180" customHeight="1">
      <c r="A27" s="11" t="s">
        <v>20</v>
      </c>
      <c r="B27" s="12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7" s="13">
        <v>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9"/>
    </row>
    <row r="28" spans="1:75" ht="195" customHeight="1">
      <c r="A28" s="11" t="s">
        <v>21</v>
      </c>
      <c r="B28" s="12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8" s="13">
        <v>160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9"/>
    </row>
    <row r="29" spans="1:75" ht="105" customHeight="1">
      <c r="A29" s="11" t="s">
        <v>22</v>
      </c>
      <c r="B29" s="12" t="str">
        <f>"Средств, поступивших с превышением предельного размера"</f>
        <v>Средств, поступивших с превышением предельного размера</v>
      </c>
      <c r="C29" s="13">
        <v>170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9"/>
    </row>
    <row r="30" spans="1:75" ht="105" customHeight="1">
      <c r="A30" s="11" t="s">
        <v>23</v>
      </c>
      <c r="B30" s="12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0" s="13">
        <v>180</v>
      </c>
      <c r="D30" s="14">
        <v>21726.14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9845</v>
      </c>
      <c r="P30" s="14">
        <v>9845</v>
      </c>
      <c r="Q30" s="14">
        <v>0</v>
      </c>
      <c r="R30" s="14">
        <v>7860</v>
      </c>
      <c r="S30" s="14">
        <v>7860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810</v>
      </c>
      <c r="AR30" s="14">
        <v>0</v>
      </c>
      <c r="AS30" s="14">
        <v>810</v>
      </c>
      <c r="AT30" s="14">
        <v>0</v>
      </c>
      <c r="AU30" s="14">
        <v>0</v>
      </c>
      <c r="AV30" s="14">
        <v>0</v>
      </c>
      <c r="AW30" s="14">
        <v>0</v>
      </c>
      <c r="AX30" s="14">
        <v>2885</v>
      </c>
      <c r="AY30" s="14">
        <v>326.14</v>
      </c>
      <c r="AZ30" s="14">
        <v>3211.14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9"/>
    </row>
    <row r="31" spans="1:75" ht="45" customHeight="1">
      <c r="A31" s="11" t="s">
        <v>24</v>
      </c>
      <c r="B31" s="12" t="str">
        <f>"Израсходовано средств, всего"</f>
        <v>Израсходовано средств, всего</v>
      </c>
      <c r="C31" s="13">
        <v>190</v>
      </c>
      <c r="D31" s="14">
        <v>17727801.859999999</v>
      </c>
      <c r="E31" s="14">
        <v>37000</v>
      </c>
      <c r="F31" s="14">
        <v>13570</v>
      </c>
      <c r="G31" s="14">
        <v>643965</v>
      </c>
      <c r="H31" s="14">
        <v>40000</v>
      </c>
      <c r="I31" s="14">
        <v>734535</v>
      </c>
      <c r="J31" s="14">
        <v>500</v>
      </c>
      <c r="K31" s="14">
        <v>781860</v>
      </c>
      <c r="L31" s="14">
        <v>782360</v>
      </c>
      <c r="M31" s="14">
        <v>119000</v>
      </c>
      <c r="N31" s="14">
        <v>618985</v>
      </c>
      <c r="O31" s="14">
        <v>30155</v>
      </c>
      <c r="P31" s="14">
        <v>768140</v>
      </c>
      <c r="Q31" s="14">
        <v>791965</v>
      </c>
      <c r="R31" s="14">
        <v>42140</v>
      </c>
      <c r="S31" s="14">
        <v>834105</v>
      </c>
      <c r="T31" s="14">
        <v>500</v>
      </c>
      <c r="U31" s="14">
        <v>785820</v>
      </c>
      <c r="V31" s="14">
        <v>786320</v>
      </c>
      <c r="W31" s="14">
        <v>793985</v>
      </c>
      <c r="X31" s="14">
        <v>793985</v>
      </c>
      <c r="Y31" s="14">
        <v>0</v>
      </c>
      <c r="Z31" s="14">
        <v>35500</v>
      </c>
      <c r="AA31" s="14">
        <v>793985</v>
      </c>
      <c r="AB31" s="14">
        <v>829485</v>
      </c>
      <c r="AC31" s="14">
        <v>37500</v>
      </c>
      <c r="AD31" s="14">
        <v>781860</v>
      </c>
      <c r="AE31" s="14">
        <v>819360</v>
      </c>
      <c r="AF31" s="14">
        <v>37500</v>
      </c>
      <c r="AG31" s="14">
        <v>781860</v>
      </c>
      <c r="AH31" s="14">
        <v>819360</v>
      </c>
      <c r="AI31" s="14">
        <v>781860</v>
      </c>
      <c r="AJ31" s="14">
        <v>273500</v>
      </c>
      <c r="AK31" s="14">
        <v>1055360</v>
      </c>
      <c r="AL31" s="14">
        <v>791965</v>
      </c>
      <c r="AM31" s="14">
        <v>791965</v>
      </c>
      <c r="AN31" s="14">
        <v>793985</v>
      </c>
      <c r="AO31" s="14">
        <v>37000</v>
      </c>
      <c r="AP31" s="14">
        <v>830985</v>
      </c>
      <c r="AQ31" s="14">
        <v>7190</v>
      </c>
      <c r="AR31" s="14">
        <v>823985</v>
      </c>
      <c r="AS31" s="14">
        <v>831175</v>
      </c>
      <c r="AT31" s="14">
        <v>781860</v>
      </c>
      <c r="AU31" s="14">
        <v>40000</v>
      </c>
      <c r="AV31" s="14">
        <v>821860</v>
      </c>
      <c r="AW31" s="14">
        <v>760000</v>
      </c>
      <c r="AX31" s="14">
        <v>7115</v>
      </c>
      <c r="AY31" s="14">
        <v>12497.86</v>
      </c>
      <c r="AZ31" s="14">
        <v>779612.86</v>
      </c>
      <c r="BA31" s="14">
        <v>616965</v>
      </c>
      <c r="BB31" s="14">
        <v>100</v>
      </c>
      <c r="BC31" s="14">
        <v>617065</v>
      </c>
      <c r="BD31" s="14">
        <v>1479</v>
      </c>
      <c r="BE31" s="14">
        <v>606860</v>
      </c>
      <c r="BF31" s="14">
        <v>608339</v>
      </c>
      <c r="BG31" s="14">
        <v>793985</v>
      </c>
      <c r="BH31" s="14">
        <v>113000</v>
      </c>
      <c r="BI31" s="14">
        <v>40000</v>
      </c>
      <c r="BJ31" s="14">
        <v>946985</v>
      </c>
      <c r="BK31" s="14">
        <v>813985</v>
      </c>
      <c r="BL31" s="14">
        <v>813985</v>
      </c>
      <c r="BM31" s="14">
        <v>24000</v>
      </c>
      <c r="BN31" s="14">
        <v>763985</v>
      </c>
      <c r="BO31" s="14">
        <v>787985</v>
      </c>
      <c r="BP31" s="14">
        <v>17885</v>
      </c>
      <c r="BQ31" s="14">
        <v>500</v>
      </c>
      <c r="BR31" s="14">
        <v>843985</v>
      </c>
      <c r="BS31" s="14">
        <v>862370</v>
      </c>
      <c r="BT31" s="14">
        <v>811965</v>
      </c>
      <c r="BU31" s="14">
        <v>500</v>
      </c>
      <c r="BV31" s="14">
        <v>812465</v>
      </c>
      <c r="BW31" s="9"/>
    </row>
    <row r="32" spans="1:75">
      <c r="A32" s="11" t="s">
        <v>6</v>
      </c>
      <c r="B32" s="13" t="str">
        <f>"из них"</f>
        <v>из них</v>
      </c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9"/>
    </row>
    <row r="33" spans="1:75" ht="105" customHeight="1">
      <c r="A33" s="11" t="s">
        <v>25</v>
      </c>
      <c r="B33" s="12" t="str">
        <f>"На организацию сбора подписей избирателей, 
из них"</f>
        <v>На организацию сбора подписей избирателей, 
из них</v>
      </c>
      <c r="C33" s="13">
        <v>200</v>
      </c>
      <c r="D33" s="14">
        <v>4962.8599999999997</v>
      </c>
      <c r="E33" s="14">
        <v>0</v>
      </c>
      <c r="F33" s="14">
        <v>800</v>
      </c>
      <c r="G33" s="14">
        <v>0</v>
      </c>
      <c r="H33" s="14">
        <v>0</v>
      </c>
      <c r="I33" s="14">
        <v>800</v>
      </c>
      <c r="J33" s="14">
        <v>500</v>
      </c>
      <c r="K33" s="14">
        <v>0</v>
      </c>
      <c r="L33" s="14">
        <v>500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500</v>
      </c>
      <c r="U33" s="14">
        <v>0</v>
      </c>
      <c r="V33" s="14">
        <v>500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40</v>
      </c>
      <c r="AR33" s="14">
        <v>0</v>
      </c>
      <c r="AS33" s="14">
        <v>40</v>
      </c>
      <c r="AT33" s="14">
        <v>0</v>
      </c>
      <c r="AU33" s="14">
        <v>0</v>
      </c>
      <c r="AV33" s="14">
        <v>0</v>
      </c>
      <c r="AW33" s="14">
        <v>0</v>
      </c>
      <c r="AX33" s="14">
        <v>375</v>
      </c>
      <c r="AY33" s="14">
        <v>1647.86</v>
      </c>
      <c r="AZ33" s="14">
        <v>2022.86</v>
      </c>
      <c r="BA33" s="14">
        <v>0</v>
      </c>
      <c r="BB33" s="14">
        <v>100</v>
      </c>
      <c r="BC33" s="14">
        <v>100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500</v>
      </c>
      <c r="BR33" s="14">
        <v>0</v>
      </c>
      <c r="BS33" s="14">
        <v>500</v>
      </c>
      <c r="BT33" s="14">
        <v>0</v>
      </c>
      <c r="BU33" s="14">
        <v>500</v>
      </c>
      <c r="BV33" s="14">
        <v>500</v>
      </c>
      <c r="BW33" s="9"/>
    </row>
    <row r="34" spans="1:75">
      <c r="A34" s="11" t="s">
        <v>6</v>
      </c>
      <c r="B34" s="13" t="str">
        <f>"из них"</f>
        <v>из них</v>
      </c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9"/>
    </row>
    <row r="35" spans="1:75" ht="90" customHeight="1">
      <c r="A35" s="11" t="s">
        <v>26</v>
      </c>
      <c r="B35" s="12" t="str">
        <f>"На оплату труда лиц, привлекаемых для сбора подписей избирателей"</f>
        <v>На оплату труда лиц, привлекаемых для сбора подписей избирателей</v>
      </c>
      <c r="C35" s="13">
        <v>210</v>
      </c>
      <c r="D35" s="14">
        <v>475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375</v>
      </c>
      <c r="AY35" s="14">
        <v>0</v>
      </c>
      <c r="AZ35" s="14">
        <v>375</v>
      </c>
      <c r="BA35" s="14">
        <v>0</v>
      </c>
      <c r="BB35" s="14">
        <v>100</v>
      </c>
      <c r="BC35" s="14">
        <v>100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0</v>
      </c>
      <c r="BV35" s="14">
        <v>0</v>
      </c>
      <c r="BW35" s="9"/>
    </row>
    <row r="36" spans="1:75" ht="105" customHeight="1">
      <c r="A36" s="11" t="s">
        <v>27</v>
      </c>
      <c r="B36" s="12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6" s="13">
        <v>220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9"/>
    </row>
    <row r="37" spans="1:75" ht="120" customHeight="1">
      <c r="A37" s="11" t="s">
        <v>28</v>
      </c>
      <c r="B37" s="12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7" s="13">
        <v>230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9"/>
    </row>
    <row r="38" spans="1:75" ht="90" customHeight="1">
      <c r="A38" s="11" t="s">
        <v>29</v>
      </c>
      <c r="B38" s="12" t="str">
        <f>"На предвыборную агитацию через сетевые издания"</f>
        <v>На предвыборную агитацию через сетевые издания</v>
      </c>
      <c r="C38" s="13">
        <v>240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9"/>
    </row>
    <row r="39" spans="1:75" ht="135" customHeight="1">
      <c r="A39" s="11" t="s">
        <v>30</v>
      </c>
      <c r="B39" s="12" t="str">
        <f>"На выпуск и распространение печатных, аудиовизуальных и иных агитационных материалов"</f>
        <v>На выпуск и распространение печатных, аудиовизуальных и иных агитационных материалов</v>
      </c>
      <c r="C39" s="13">
        <v>250</v>
      </c>
      <c r="D39" s="14">
        <v>7419715</v>
      </c>
      <c r="E39" s="14">
        <v>26000</v>
      </c>
      <c r="F39" s="14">
        <v>12270</v>
      </c>
      <c r="G39" s="14">
        <v>358965</v>
      </c>
      <c r="H39" s="14">
        <v>21155</v>
      </c>
      <c r="I39" s="14">
        <v>418390</v>
      </c>
      <c r="J39" s="14">
        <v>0</v>
      </c>
      <c r="K39" s="14">
        <v>321860</v>
      </c>
      <c r="L39" s="14">
        <v>321860</v>
      </c>
      <c r="M39" s="14">
        <v>41000</v>
      </c>
      <c r="N39" s="14">
        <v>333985</v>
      </c>
      <c r="O39" s="14">
        <v>17155</v>
      </c>
      <c r="P39" s="14">
        <v>392140</v>
      </c>
      <c r="Q39" s="14">
        <v>331965</v>
      </c>
      <c r="R39" s="14">
        <v>42140</v>
      </c>
      <c r="S39" s="14">
        <v>374105</v>
      </c>
      <c r="T39" s="14">
        <v>0</v>
      </c>
      <c r="U39" s="14">
        <v>325820</v>
      </c>
      <c r="V39" s="14">
        <v>325820</v>
      </c>
      <c r="W39" s="14">
        <v>333985</v>
      </c>
      <c r="X39" s="14">
        <v>333985</v>
      </c>
      <c r="Y39" s="14">
        <v>0</v>
      </c>
      <c r="Z39" s="14">
        <v>15100</v>
      </c>
      <c r="AA39" s="14">
        <v>333985</v>
      </c>
      <c r="AB39" s="14">
        <v>349085</v>
      </c>
      <c r="AC39" s="14">
        <v>19500</v>
      </c>
      <c r="AD39" s="14">
        <v>321860</v>
      </c>
      <c r="AE39" s="14">
        <v>341360</v>
      </c>
      <c r="AF39" s="14">
        <v>21000</v>
      </c>
      <c r="AG39" s="14">
        <v>321860</v>
      </c>
      <c r="AH39" s="14">
        <v>342860</v>
      </c>
      <c r="AI39" s="14">
        <v>321860</v>
      </c>
      <c r="AJ39" s="14">
        <v>33000</v>
      </c>
      <c r="AK39" s="14">
        <v>354860</v>
      </c>
      <c r="AL39" s="14">
        <v>331965</v>
      </c>
      <c r="AM39" s="14">
        <v>331965</v>
      </c>
      <c r="AN39" s="14">
        <v>333985</v>
      </c>
      <c r="AO39" s="14">
        <v>19000</v>
      </c>
      <c r="AP39" s="14">
        <v>352985</v>
      </c>
      <c r="AQ39" s="14">
        <v>7150</v>
      </c>
      <c r="AR39" s="14">
        <v>363985</v>
      </c>
      <c r="AS39" s="14">
        <v>371135</v>
      </c>
      <c r="AT39" s="14">
        <v>321860</v>
      </c>
      <c r="AU39" s="14">
        <v>34500</v>
      </c>
      <c r="AV39" s="14">
        <v>356360</v>
      </c>
      <c r="AW39" s="14">
        <v>0</v>
      </c>
      <c r="AX39" s="14">
        <v>6740</v>
      </c>
      <c r="AY39" s="14">
        <v>10850</v>
      </c>
      <c r="AZ39" s="14">
        <v>17590</v>
      </c>
      <c r="BA39" s="14">
        <v>331965</v>
      </c>
      <c r="BB39" s="14">
        <v>0</v>
      </c>
      <c r="BC39" s="14">
        <v>331965</v>
      </c>
      <c r="BD39" s="14">
        <v>0</v>
      </c>
      <c r="BE39" s="14">
        <v>321860</v>
      </c>
      <c r="BF39" s="14">
        <v>321860</v>
      </c>
      <c r="BG39" s="14">
        <v>333985</v>
      </c>
      <c r="BH39" s="14">
        <v>18500</v>
      </c>
      <c r="BI39" s="14">
        <v>30600</v>
      </c>
      <c r="BJ39" s="14">
        <v>383085</v>
      </c>
      <c r="BK39" s="14">
        <v>333985</v>
      </c>
      <c r="BL39" s="14">
        <v>333985</v>
      </c>
      <c r="BM39" s="14">
        <v>16500</v>
      </c>
      <c r="BN39" s="14">
        <v>333985</v>
      </c>
      <c r="BO39" s="14">
        <v>350485</v>
      </c>
      <c r="BP39" s="14">
        <v>17885</v>
      </c>
      <c r="BQ39" s="14">
        <v>0</v>
      </c>
      <c r="BR39" s="14">
        <v>363985</v>
      </c>
      <c r="BS39" s="14">
        <v>381870</v>
      </c>
      <c r="BT39" s="14">
        <v>331965</v>
      </c>
      <c r="BU39" s="14">
        <v>0</v>
      </c>
      <c r="BV39" s="14">
        <v>331965</v>
      </c>
      <c r="BW39" s="9"/>
    </row>
    <row r="40" spans="1:75" ht="90" customHeight="1">
      <c r="A40" s="11" t="s">
        <v>31</v>
      </c>
      <c r="B40" s="12" t="str">
        <f>"На проведение публичных массовых мероприятий"</f>
        <v>На проведение публичных массовых мероприятий</v>
      </c>
      <c r="C40" s="13">
        <v>260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9"/>
    </row>
    <row r="41" spans="1:75" ht="105" customHeight="1">
      <c r="A41" s="11" t="s">
        <v>32</v>
      </c>
      <c r="B41" s="12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1" s="13">
        <v>270</v>
      </c>
      <c r="D41" s="14">
        <v>257000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16500</v>
      </c>
      <c r="AG41" s="14">
        <v>0</v>
      </c>
      <c r="AH41" s="14">
        <v>16500</v>
      </c>
      <c r="AI41" s="14">
        <v>0</v>
      </c>
      <c r="AJ41" s="14">
        <v>240500</v>
      </c>
      <c r="AK41" s="14">
        <v>240500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9"/>
    </row>
    <row r="42" spans="1:75" ht="210" customHeight="1">
      <c r="A42" s="11" t="s">
        <v>33</v>
      </c>
      <c r="B42" s="12" t="str">
        <f>"На оплату других работ (услуг), выполненных (оказанных) юридическими лицами или гражданами Российской Федерации по договорам"</f>
        <v>На оплату других работ (услуг), выполненных (оказанных) юридическими лицами или гражданами Российской Федерации по договорам</v>
      </c>
      <c r="C42" s="13">
        <v>280</v>
      </c>
      <c r="D42" s="14">
        <v>10044645</v>
      </c>
      <c r="E42" s="14">
        <v>11000</v>
      </c>
      <c r="F42" s="14">
        <v>500</v>
      </c>
      <c r="G42" s="14">
        <v>285000</v>
      </c>
      <c r="H42" s="14">
        <v>18845</v>
      </c>
      <c r="I42" s="14">
        <v>315345</v>
      </c>
      <c r="J42" s="14">
        <v>0</v>
      </c>
      <c r="K42" s="14">
        <v>460000</v>
      </c>
      <c r="L42" s="14">
        <v>460000</v>
      </c>
      <c r="M42" s="14">
        <v>78000</v>
      </c>
      <c r="N42" s="14">
        <v>285000</v>
      </c>
      <c r="O42" s="14">
        <v>13000</v>
      </c>
      <c r="P42" s="14">
        <v>376000</v>
      </c>
      <c r="Q42" s="14">
        <v>460000</v>
      </c>
      <c r="R42" s="14">
        <v>0</v>
      </c>
      <c r="S42" s="14">
        <v>460000</v>
      </c>
      <c r="T42" s="14">
        <v>0</v>
      </c>
      <c r="U42" s="14">
        <v>460000</v>
      </c>
      <c r="V42" s="14">
        <v>460000</v>
      </c>
      <c r="W42" s="14">
        <v>460000</v>
      </c>
      <c r="X42" s="14">
        <v>460000</v>
      </c>
      <c r="Y42" s="14">
        <v>0</v>
      </c>
      <c r="Z42" s="14">
        <v>20400</v>
      </c>
      <c r="AA42" s="14">
        <v>460000</v>
      </c>
      <c r="AB42" s="14">
        <v>480400</v>
      </c>
      <c r="AC42" s="14">
        <v>18000</v>
      </c>
      <c r="AD42" s="14">
        <v>460000</v>
      </c>
      <c r="AE42" s="14">
        <v>478000</v>
      </c>
      <c r="AF42" s="14">
        <v>0</v>
      </c>
      <c r="AG42" s="14">
        <v>460000</v>
      </c>
      <c r="AH42" s="14">
        <v>460000</v>
      </c>
      <c r="AI42" s="14">
        <v>460000</v>
      </c>
      <c r="AJ42" s="14">
        <v>0</v>
      </c>
      <c r="AK42" s="14">
        <v>460000</v>
      </c>
      <c r="AL42" s="14">
        <v>460000</v>
      </c>
      <c r="AM42" s="14">
        <v>460000</v>
      </c>
      <c r="AN42" s="14">
        <v>460000</v>
      </c>
      <c r="AO42" s="14">
        <v>18000</v>
      </c>
      <c r="AP42" s="14">
        <v>478000</v>
      </c>
      <c r="AQ42" s="14">
        <v>0</v>
      </c>
      <c r="AR42" s="14">
        <v>460000</v>
      </c>
      <c r="AS42" s="14">
        <v>460000</v>
      </c>
      <c r="AT42" s="14">
        <v>460000</v>
      </c>
      <c r="AU42" s="14">
        <v>5500</v>
      </c>
      <c r="AV42" s="14">
        <v>465500</v>
      </c>
      <c r="AW42" s="14">
        <v>760000</v>
      </c>
      <c r="AX42" s="14">
        <v>0</v>
      </c>
      <c r="AY42" s="14">
        <v>0</v>
      </c>
      <c r="AZ42" s="14">
        <v>760000</v>
      </c>
      <c r="BA42" s="14">
        <v>285000</v>
      </c>
      <c r="BB42" s="14">
        <v>0</v>
      </c>
      <c r="BC42" s="14">
        <v>285000</v>
      </c>
      <c r="BD42" s="14">
        <v>0</v>
      </c>
      <c r="BE42" s="14">
        <v>285000</v>
      </c>
      <c r="BF42" s="14">
        <v>285000</v>
      </c>
      <c r="BG42" s="14">
        <v>460000</v>
      </c>
      <c r="BH42" s="14">
        <v>94500</v>
      </c>
      <c r="BI42" s="14">
        <v>9400</v>
      </c>
      <c r="BJ42" s="14">
        <v>563900</v>
      </c>
      <c r="BK42" s="14">
        <v>480000</v>
      </c>
      <c r="BL42" s="14">
        <v>480000</v>
      </c>
      <c r="BM42" s="14">
        <v>7500</v>
      </c>
      <c r="BN42" s="14">
        <v>430000</v>
      </c>
      <c r="BO42" s="14">
        <v>437500</v>
      </c>
      <c r="BP42" s="14">
        <v>0</v>
      </c>
      <c r="BQ42" s="14">
        <v>0</v>
      </c>
      <c r="BR42" s="14">
        <v>480000</v>
      </c>
      <c r="BS42" s="14">
        <v>480000</v>
      </c>
      <c r="BT42" s="14">
        <v>480000</v>
      </c>
      <c r="BU42" s="14">
        <v>0</v>
      </c>
      <c r="BV42" s="14">
        <v>480000</v>
      </c>
      <c r="BW42" s="9"/>
    </row>
    <row r="43" spans="1:75" ht="150" customHeight="1">
      <c r="A43" s="11" t="s">
        <v>34</v>
      </c>
      <c r="B43" s="12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3" s="13">
        <v>290</v>
      </c>
      <c r="D43" s="14">
        <v>1479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1479</v>
      </c>
      <c r="BE43" s="14">
        <v>0</v>
      </c>
      <c r="BF43" s="14">
        <v>1479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9"/>
    </row>
    <row r="44" spans="1:75" ht="180" customHeight="1">
      <c r="A44" s="11" t="s">
        <v>35</v>
      </c>
      <c r="B44" s="12" t="str">
        <f>"Остаток средств фонда на дату сдачи отчета (заверяется банковской справкой) 
(стр.310=стр.10-стр.120-стр.190-стр.300)"</f>
        <v>Остаток средств фонда на дату сдачи отчета (заверяется банковской справкой) 
(стр.310=стр.10-стр.120-стр.190-стр.300)</v>
      </c>
      <c r="C44" s="13">
        <v>310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9"/>
    </row>
    <row r="45" spans="1:75">
      <c r="A45" s="11" t="s">
        <v>6</v>
      </c>
      <c r="B45" s="13" t="str">
        <f>"из них"</f>
        <v>из них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9"/>
    </row>
    <row r="46" spans="1:75" ht="225" customHeight="1">
      <c r="A46" s="11" t="s">
        <v>36</v>
      </c>
      <c r="B46" s="12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6" s="13">
        <v>300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0</v>
      </c>
      <c r="BP46" s="14">
        <v>0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9"/>
    </row>
    <row r="47" spans="1:75">
      <c r="BW47" s="9"/>
    </row>
    <row r="49" spans="1:74">
      <c r="A49" s="15" t="s">
        <v>37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K49" s="17"/>
      <c r="AL49" s="17"/>
      <c r="BT49" s="19" t="s">
        <v>40</v>
      </c>
      <c r="BU49" s="19"/>
      <c r="BV49" s="19"/>
    </row>
    <row r="50" spans="1:74" ht="30" customHeight="1">
      <c r="A50" s="16" t="s">
        <v>38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K50" s="18" t="s">
        <v>39</v>
      </c>
      <c r="AL50" s="18"/>
      <c r="BT50" s="20" t="s">
        <v>41</v>
      </c>
      <c r="BU50" s="20"/>
      <c r="BV50" s="20"/>
    </row>
  </sheetData>
  <mergeCells count="8">
    <mergeCell ref="A2:BV2"/>
    <mergeCell ref="A3:BV3"/>
    <mergeCell ref="A49:AI49"/>
    <mergeCell ref="A50:AI50"/>
    <mergeCell ref="AK49:AL49"/>
    <mergeCell ref="AK50:AL50"/>
    <mergeCell ref="BT49:BV49"/>
    <mergeCell ref="BT50:BV50"/>
  </mergeCells>
  <pageMargins left="0.34722222222222221" right="0.1388888888888889" top="0.1388888888888889" bottom="0.1388888888888889" header="0.3" footer="0.3"/>
  <pageSetup paperSize="9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2025-10-10T12:07:50Z</cp:lastPrinted>
  <dcterms:created xsi:type="dcterms:W3CDTF">2025-10-10T12:05:42Z</dcterms:created>
  <dcterms:modified xsi:type="dcterms:W3CDTF">2025-10-10T12:09:09Z</dcterms:modified>
</cp:coreProperties>
</file>