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3260" windowHeight="14955"/>
  </bookViews>
  <sheets>
    <sheet name="Отчет" sheetId="1" r:id="rId1"/>
  </sheets>
  <calcPr calcId="125725" refMode="R1C1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</calcChain>
</file>

<file path=xl/sharedStrings.xml><?xml version="1.0" encoding="utf-8"?>
<sst xmlns="http://schemas.openxmlformats.org/spreadsheetml/2006/main" count="51" uniqueCount="43">
  <si>
    <t>Отчет № 9. 16.10.2025 10:33:15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</si>
  <si>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</si>
  <si>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Торжокской городской Думы восьмого созыва</t>
  </si>
  <si>
    <t>территориальная избирательная комиссия города Торжка</t>
  </si>
  <si>
    <t>По состоянию на 13.10.2025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</si>
  <si>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</si>
  <si>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</si>
  <si>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</si>
  <si>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</si>
  <si>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</si>
  <si>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</si>
  <si>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</si>
  <si>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</si>
  <si>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</si>
  <si>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</si>
  <si>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</si>
  <si>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</si>
  <si>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</si>
  <si>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</si>
  <si>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</si>
  <si>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</si>
  <si>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</si>
  <si>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</si>
  <si>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</si>
  <si>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</si>
  <si>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</si>
  <si>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</si>
  <si>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</si>
  <si>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</si>
  <si>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</si>
  <si>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</si>
  <si>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</si>
  <si>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</si>
  <si>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</si>
  <si>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</si>
  <si>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</si>
  <si>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</si>
  <si>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</si>
  <si>
    <t>Председатель</t>
  </si>
  <si>
    <t>территориальной избирательной комиссии города Торжка</t>
  </si>
  <si>
    <t>(подпись, дата)</t>
  </si>
  <si>
    <t>Г.А. Алексеева</t>
  </si>
  <si>
    <t>(инициалы, фамилия)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</si>
</sst>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6" fillId="3" borderId="2" xfId="0" applyNumberFormat="1" applyFont="1" applyFill="1" applyBorder="1" applyAlignment="1">
      <alignment horizontal="center" vertical="center" textRotation="90" wrapText="1"/>
    </xf>
    <xf numFmtId="0" fontId="5" fillId="3" borderId="2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6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X51"/>
  <sheetViews>
    <sheetView tabSelected="1" topLeftCell="AG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75" width="13.7109375" customWidth="1"/>
    <col min="76" max="76" width="9.140625" customWidth="1"/>
  </cols>
  <sheetData>
    <row r="1" spans="1:76" ht="15" customHeight="1">
      <c r="BW1" s="1" t="s">
        <v>0</v>
      </c>
    </row>
    <row r="2" spans="1:76" ht="42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</row>
    <row r="3" spans="1:76" ht="15.75" hidden="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6" ht="15.7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</row>
    <row r="5" spans="1:76">
      <c r="BW5" s="2" t="s">
        <v>4</v>
      </c>
    </row>
    <row r="6" spans="1:76">
      <c r="BW6" s="2" t="s">
        <v>5</v>
      </c>
    </row>
    <row r="7" spans="1:76" ht="137.25" customHeight="1">
      <c r="A7" s="3" t="str">
        <f>"№ строки"</f>
        <v>№ строки</v>
      </c>
      <c r="B7" s="4" t="str">
        <f>"Строка финансового отчета"</f>
        <v>Строка финансового отчета</v>
      </c>
      <c r="C7" s="6" t="str">
        <f>"Шифр строки"</f>
        <v>Шифр строки</v>
      </c>
      <c r="D7" s="6" t="str">
        <f>"Итого по всем избирательным объединениям, кандидатам"</f>
        <v>Итого по всем избирательным объединениям, кандидатам</v>
      </c>
      <c r="E7" s="7" t="str">
        <f>"Антонова Юлия Михайловна"</f>
        <v>Антонова Юлия Михайловна</v>
      </c>
      <c r="F7" s="7" t="str">
        <f>"Зуева Анжелика Юрьевна"</f>
        <v>Зуева Анжелика Юрьевна</v>
      </c>
      <c r="G7" s="7" t="str">
        <f>"Новожилов Сергей Владимирович"</f>
        <v>Новожилов Сергей Владимирович</v>
      </c>
      <c r="H7" s="7" t="str">
        <f>"Смирнова Надежда Александровна"</f>
        <v>Смирнова Надежда Александровна</v>
      </c>
      <c r="I7" s="7" t="str">
        <f>"Избирательный округ (Округ №1 (№ 1)), всего"</f>
        <v>Избирательный округ (Округ №1 (№ 1)), всего</v>
      </c>
      <c r="J7" s="7" t="str">
        <f>"Касьянова Варвара Юрьевна"</f>
        <v>Касьянова Варвара Юрьевна</v>
      </c>
      <c r="K7" s="7" t="str">
        <f>"Шереметьев Александр Сергеевич"</f>
        <v>Шереметьев Александр Сергеевич</v>
      </c>
      <c r="L7" s="7" t="str">
        <f>"Избирательный округ (Округ №2 (№ 2)), всего"</f>
        <v>Избирательный округ (Округ №2 (№ 2)), всего</v>
      </c>
      <c r="M7" s="7" t="str">
        <f>"Арсеньева Галина Геннадьевна"</f>
        <v>Арсеньева Галина Геннадьевна</v>
      </c>
      <c r="N7" s="7" t="str">
        <f>"Наумова Наталия Борисовна"</f>
        <v>Наумова Наталия Борисовна</v>
      </c>
      <c r="O7" s="7" t="str">
        <f>"Смирнов Олег Владимирович"</f>
        <v>Смирнов Олег Владимирович</v>
      </c>
      <c r="P7" s="7" t="str">
        <f>"Избирательный округ (Округ №3 (№ 3)), всего"</f>
        <v>Избирательный округ (Округ №3 (№ 3)), всего</v>
      </c>
      <c r="Q7" s="7" t="str">
        <f>"Владимирова Елена Валерьевна"</f>
        <v>Владимирова Елена Валерьевна</v>
      </c>
      <c r="R7" s="7" t="str">
        <f>"Морозова Ксения Сергеевна"</f>
        <v>Морозова Ксения Сергеевна</v>
      </c>
      <c r="S7" s="7" t="str">
        <f>"Избирательный округ (Округ №4 (№ 4)), всего"</f>
        <v>Избирательный округ (Округ №4 (№ 4)), всего</v>
      </c>
      <c r="T7" s="7" t="str">
        <f>"Козлов Максим Сергеевич"</f>
        <v>Козлов Максим Сергеевич</v>
      </c>
      <c r="U7" s="7" t="str">
        <f>"Чикачёв Артём Александрович"</f>
        <v>Чикачёв Артём Александрович</v>
      </c>
      <c r="V7" s="7" t="str">
        <f>"Избирательный округ (Округ №5 (№ 5)), всего"</f>
        <v>Избирательный округ (Округ №5 (№ 5)), всего</v>
      </c>
      <c r="W7" s="7" t="str">
        <f>"Филиппов Владимир Юрьевич"</f>
        <v>Филиппов Владимир Юрьевич</v>
      </c>
      <c r="X7" s="7" t="str">
        <f>"Избирательный округ (Округ №6 (№ 6)), всего"</f>
        <v>Избирательный округ (Округ №6 (№ 6)), всего</v>
      </c>
      <c r="Y7" s="7" t="str">
        <f>"Волнин Роман Викторович"</f>
        <v>Волнин Роман Викторович</v>
      </c>
      <c r="Z7" s="7" t="str">
        <f>"Сафронова Мария Владимировна"</f>
        <v>Сафронова Мария Владимировна</v>
      </c>
      <c r="AA7" s="7" t="str">
        <f>"Соколова Татьяна Васильевна"</f>
        <v>Соколова Татьяна Васильевна</v>
      </c>
      <c r="AB7" s="7" t="str">
        <f>"Избирательный округ (Округ №7 (№ 7)), всего"</f>
        <v>Избирательный округ (Округ №7 (№ 7)), всего</v>
      </c>
      <c r="AC7" s="7" t="str">
        <f>"Константинов Илья Иванович"</f>
        <v>Константинов Илья Иванович</v>
      </c>
      <c r="AD7" s="7" t="str">
        <f>"Савин Николай Николаевич"</f>
        <v>Савин Николай Николаевич</v>
      </c>
      <c r="AE7" s="7" t="str">
        <f>"Избирательный округ (Округ №8 (№ 8)), всего"</f>
        <v>Избирательный округ (Округ №8 (№ 8)), всего</v>
      </c>
      <c r="AF7" s="7" t="str">
        <f>"Мадашнюк Олег Викторович"</f>
        <v>Мадашнюк Олег Викторович</v>
      </c>
      <c r="AG7" s="7" t="str">
        <f>"Черноусов Олег Юрьевич"</f>
        <v>Черноусов Олег Юрьевич</v>
      </c>
      <c r="AH7" s="7" t="str">
        <f>"Избирательный округ (Округ №9 (№ 9)), всего"</f>
        <v>Избирательный округ (Округ №9 (№ 9)), всего</v>
      </c>
      <c r="AI7" s="7" t="str">
        <f>"Пигина Наталья Геннадьевна"</f>
        <v>Пигина Наталья Геннадьевна</v>
      </c>
      <c r="AJ7" s="7" t="str">
        <f>"Старорусский Никита Николаевич"</f>
        <v>Старорусский Никита Николаевич</v>
      </c>
      <c r="AK7" s="7" t="str">
        <f>"Избирательный округ (Округ №10 (№ 10)), всего"</f>
        <v>Избирательный округ (Округ №10 (№ 10)), всего</v>
      </c>
      <c r="AL7" s="7" t="str">
        <f>"Дорогуш Станислав Алексеевич"</f>
        <v>Дорогуш Станислав Алексеевич</v>
      </c>
      <c r="AM7" s="7" t="str">
        <f>"Избирательный округ (Округ №11 (№ 11)), всего"</f>
        <v>Избирательный округ (Округ №11 (№ 11)), всего</v>
      </c>
      <c r="AN7" s="7" t="str">
        <f>"Латышев Андрей Владимирович"</f>
        <v>Латышев Андрей Владимирович</v>
      </c>
      <c r="AO7" s="7" t="str">
        <f>"Трунёва Екатерина Николаевна"</f>
        <v>Трунёва Екатерина Николаевна</v>
      </c>
      <c r="AP7" s="7" t="str">
        <f>"Избирательный округ (Округ №12 (№ 12)), всего"</f>
        <v>Избирательный округ (Округ №12 (№ 12)), всего</v>
      </c>
      <c r="AQ7" s="7" t="str">
        <f>"Иванова Анастасия Геннадьевна"</f>
        <v>Иванова Анастасия Геннадьевна</v>
      </c>
      <c r="AR7" s="7" t="str">
        <f>"Никитина Елена Ивановна"</f>
        <v>Никитина Елена Ивановна</v>
      </c>
      <c r="AS7" s="7" t="str">
        <f>"Избирательный округ (Округ №13 (№ 13)), всего"</f>
        <v>Избирательный округ (Округ №13 (№ 13)), всего</v>
      </c>
      <c r="AT7" s="7" t="str">
        <f>"Зубков Максим Александрович"</f>
        <v>Зубков Максим Александрович</v>
      </c>
      <c r="AU7" s="7" t="str">
        <f>"Савельев Дмитрий Сергеевич"</f>
        <v>Савельев Дмитрий Сергеевич</v>
      </c>
      <c r="AV7" s="7" t="str">
        <f>"Избирательный округ (Округ №14 (№ 14)), всего"</f>
        <v>Избирательный округ (Округ №14 (№ 14)), всего</v>
      </c>
      <c r="AW7" s="7" t="str">
        <f>"Гурин Сергей Васильевич"</f>
        <v>Гурин Сергей Васильевич</v>
      </c>
      <c r="AX7" s="7" t="str">
        <f>"Ермолаева Татьяна Викторовна"</f>
        <v>Ермолаева Татьяна Викторовна</v>
      </c>
      <c r="AY7" s="7" t="str">
        <f>"Кудряшова Марина Валерьевна"</f>
        <v>Кудряшова Марина Валерьевна</v>
      </c>
      <c r="AZ7" s="7" t="str">
        <f>"Избирательный округ (Округ №15 (№ 15)), всего"</f>
        <v>Избирательный округ (Округ №15 (№ 15)), всего</v>
      </c>
      <c r="BA7" s="7" t="str">
        <f>"Алексеева Оксана Николаевна"</f>
        <v>Алексеева Оксана Николаевна</v>
      </c>
      <c r="BB7" s="7" t="str">
        <f>"Сиротин Роман Николаевич"</f>
        <v>Сиротин Роман Николаевич</v>
      </c>
      <c r="BC7" s="7" t="str">
        <f>"Избирательный округ (Округ №16 (№ 16)), всего"</f>
        <v>Избирательный округ (Округ №16 (№ 16)), всего</v>
      </c>
      <c r="BD7" s="7" t="str">
        <f>"Ротенко Андрей Геннадьевич"</f>
        <v>Ротенко Андрей Геннадьевич</v>
      </c>
      <c r="BE7" s="7" t="str">
        <f>"Савинцева Ольга Сергеевна"</f>
        <v>Савинцева Ольга Сергеевна</v>
      </c>
      <c r="BF7" s="7" t="str">
        <f>"Избирательный округ (Округ №17 (№ 17)), всего"</f>
        <v>Избирательный округ (Округ №17 (№ 17)), всего</v>
      </c>
      <c r="BG7" s="7" t="str">
        <f>"Вишняков Геннадий Викторович"</f>
        <v>Вишняков Геннадий Викторович</v>
      </c>
      <c r="BH7" s="7" t="str">
        <f>"Киселёв Арсений Сергеевич"</f>
        <v>Киселёв Арсений Сергеевич</v>
      </c>
      <c r="BI7" s="7" t="str">
        <f>"Шумский Эдуард Анатольевич"</f>
        <v>Шумский Эдуард Анатольевич</v>
      </c>
      <c r="BJ7" s="7" t="str">
        <f>"Избирательный округ (Округ №18 (№ 18)), всего"</f>
        <v>Избирательный округ (Округ №18 (№ 18)), всего</v>
      </c>
      <c r="BK7" s="7" t="str">
        <f>"Зуев Эдуард Валерьевич"</f>
        <v>Зуев Эдуард Валерьевич</v>
      </c>
      <c r="BL7" s="7" t="str">
        <f>"Избирательный округ (Округ №19 (№ 19)), всего"</f>
        <v>Избирательный округ (Округ №19 (№ 19)), всего</v>
      </c>
      <c r="BM7" s="7" t="str">
        <f>"Спиридонова Наталья Игоревна"</f>
        <v>Спиридонова Наталья Игоревна</v>
      </c>
      <c r="BN7" s="7" t="str">
        <f>"Феоктистов Владимир Николаевич"</f>
        <v>Феоктистов Владимир Николаевич</v>
      </c>
      <c r="BO7" s="7" t="str">
        <f>"Чуковин Геннадий Геннадьевич"</f>
        <v>Чуковин Геннадий Геннадьевич</v>
      </c>
      <c r="BP7" s="7" t="str">
        <f>"Избирательный округ (Округ №20 (№ 20)), всего"</f>
        <v>Избирательный округ (Округ №20 (№ 20)), всего</v>
      </c>
      <c r="BQ7" s="7" t="str">
        <f>"Гурина Вероника Петровна"</f>
        <v>Гурина Вероника Петровна</v>
      </c>
      <c r="BR7" s="7" t="str">
        <f>"Мурза Матвей Александрович"</f>
        <v>Мурза Матвей Александрович</v>
      </c>
      <c r="BS7" s="7" t="str">
        <f>"Праздничный Фёдор Александрович"</f>
        <v>Праздничный Фёдор Александрович</v>
      </c>
      <c r="BT7" s="7" t="str">
        <f>"Избирательный округ (Округ №21 (№ 21)), всего"</f>
        <v>Избирательный округ (Округ №21 (№ 21)), всего</v>
      </c>
      <c r="BU7" s="7" t="str">
        <f>"Горзий Ида Андреевна"</f>
        <v>Горзий Ида Андреевна</v>
      </c>
      <c r="BV7" s="7" t="str">
        <f>"Чичерин Михаил Александрович"</f>
        <v>Чичерин Михаил Александрович</v>
      </c>
      <c r="BW7" s="7" t="str">
        <f>"Избирательный округ (Округ №22 (№ 22)), всего"</f>
        <v>Избирательный округ (Округ №22 (№ 22)), всего</v>
      </c>
    </row>
    <row r="8" spans="1:76">
      <c r="A8" s="9" t="s">
        <v>6</v>
      </c>
      <c r="B8" s="4" t="str">
        <f>"2"</f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  <c r="R8" s="4">
        <v>18</v>
      </c>
      <c r="S8" s="4">
        <v>19</v>
      </c>
      <c r="T8" s="4">
        <v>20</v>
      </c>
      <c r="U8" s="4">
        <v>21</v>
      </c>
      <c r="V8" s="4">
        <v>22</v>
      </c>
      <c r="W8" s="4">
        <v>23</v>
      </c>
      <c r="X8" s="4">
        <v>24</v>
      </c>
      <c r="Y8" s="4">
        <v>25</v>
      </c>
      <c r="Z8" s="4">
        <v>26</v>
      </c>
      <c r="AA8" s="4">
        <v>27</v>
      </c>
      <c r="AB8" s="4">
        <v>28</v>
      </c>
      <c r="AC8" s="4">
        <v>29</v>
      </c>
      <c r="AD8" s="4">
        <v>30</v>
      </c>
      <c r="AE8" s="4">
        <v>31</v>
      </c>
      <c r="AF8" s="4">
        <v>32</v>
      </c>
      <c r="AG8" s="4">
        <v>33</v>
      </c>
      <c r="AH8" s="4">
        <v>34</v>
      </c>
      <c r="AI8" s="4">
        <v>35</v>
      </c>
      <c r="AJ8" s="4">
        <v>36</v>
      </c>
      <c r="AK8" s="4">
        <v>37</v>
      </c>
      <c r="AL8" s="4">
        <v>38</v>
      </c>
      <c r="AM8" s="4">
        <v>39</v>
      </c>
      <c r="AN8" s="4">
        <v>40</v>
      </c>
      <c r="AO8" s="4">
        <v>41</v>
      </c>
      <c r="AP8" s="4">
        <v>42</v>
      </c>
      <c r="AQ8" s="4">
        <v>43</v>
      </c>
      <c r="AR8" s="4">
        <v>44</v>
      </c>
      <c r="AS8" s="4">
        <v>45</v>
      </c>
      <c r="AT8" s="4">
        <v>46</v>
      </c>
      <c r="AU8" s="4">
        <v>47</v>
      </c>
      <c r="AV8" s="4">
        <v>48</v>
      </c>
      <c r="AW8" s="4">
        <v>49</v>
      </c>
      <c r="AX8" s="4">
        <v>50</v>
      </c>
      <c r="AY8" s="4">
        <v>51</v>
      </c>
      <c r="AZ8" s="4">
        <v>52</v>
      </c>
      <c r="BA8" s="4">
        <v>53</v>
      </c>
      <c r="BB8" s="4">
        <v>54</v>
      </c>
      <c r="BC8" s="4">
        <v>55</v>
      </c>
      <c r="BD8" s="4">
        <v>56</v>
      </c>
      <c r="BE8" s="4">
        <v>57</v>
      </c>
      <c r="BF8" s="4">
        <v>58</v>
      </c>
      <c r="BG8" s="4">
        <v>59</v>
      </c>
      <c r="BH8" s="4">
        <v>60</v>
      </c>
      <c r="BI8" s="4">
        <v>61</v>
      </c>
      <c r="BJ8" s="4">
        <v>62</v>
      </c>
      <c r="BK8" s="4">
        <v>63</v>
      </c>
      <c r="BL8" s="4">
        <v>64</v>
      </c>
      <c r="BM8" s="4">
        <v>65</v>
      </c>
      <c r="BN8" s="4">
        <v>66</v>
      </c>
      <c r="BO8" s="4">
        <v>67</v>
      </c>
      <c r="BP8" s="4">
        <v>68</v>
      </c>
      <c r="BQ8" s="4">
        <v>69</v>
      </c>
      <c r="BR8" s="4">
        <v>70</v>
      </c>
      <c r="BS8" s="4">
        <v>71</v>
      </c>
      <c r="BT8" s="4">
        <v>72</v>
      </c>
      <c r="BU8" s="4">
        <v>73</v>
      </c>
      <c r="BV8" s="4">
        <v>74</v>
      </c>
      <c r="BW8" s="4">
        <v>75</v>
      </c>
      <c r="BX8" s="5"/>
    </row>
    <row r="9" spans="1:76" ht="75" customHeight="1">
      <c r="A9" s="10" t="s">
        <v>6</v>
      </c>
      <c r="B9" s="11" t="str">
        <f>"Поступило средств в избирательный фонд, всего"</f>
        <v>Поступило средств в избирательный фонд, всего</v>
      </c>
      <c r="C9" s="12">
        <v>10</v>
      </c>
      <c r="D9" s="13">
        <v>17749528</v>
      </c>
      <c r="E9" s="13">
        <v>37000</v>
      </c>
      <c r="F9" s="13">
        <v>13570</v>
      </c>
      <c r="G9" s="13">
        <v>643965</v>
      </c>
      <c r="H9" s="13">
        <v>40000</v>
      </c>
      <c r="I9" s="13">
        <v>734535</v>
      </c>
      <c r="J9" s="13">
        <v>500</v>
      </c>
      <c r="K9" s="13">
        <v>781860</v>
      </c>
      <c r="L9" s="13">
        <v>782360</v>
      </c>
      <c r="M9" s="13">
        <v>119000</v>
      </c>
      <c r="N9" s="13">
        <v>618985</v>
      </c>
      <c r="O9" s="13">
        <v>40000</v>
      </c>
      <c r="P9" s="13">
        <v>777985</v>
      </c>
      <c r="Q9" s="13">
        <v>791965</v>
      </c>
      <c r="R9" s="13">
        <v>50000</v>
      </c>
      <c r="S9" s="13">
        <v>841965</v>
      </c>
      <c r="T9" s="13">
        <v>500</v>
      </c>
      <c r="U9" s="13">
        <v>785820</v>
      </c>
      <c r="V9" s="13">
        <v>786320</v>
      </c>
      <c r="W9" s="13">
        <v>793985</v>
      </c>
      <c r="X9" s="13">
        <v>793985</v>
      </c>
      <c r="Y9" s="13">
        <v>0</v>
      </c>
      <c r="Z9" s="13">
        <v>35500</v>
      </c>
      <c r="AA9" s="13">
        <v>793985</v>
      </c>
      <c r="AB9" s="13">
        <v>829485</v>
      </c>
      <c r="AC9" s="13">
        <v>37500</v>
      </c>
      <c r="AD9" s="13">
        <v>781860</v>
      </c>
      <c r="AE9" s="13">
        <v>819360</v>
      </c>
      <c r="AF9" s="13">
        <v>37500</v>
      </c>
      <c r="AG9" s="13">
        <v>781860</v>
      </c>
      <c r="AH9" s="13">
        <v>819360</v>
      </c>
      <c r="AI9" s="13">
        <v>781860</v>
      </c>
      <c r="AJ9" s="13">
        <v>273500</v>
      </c>
      <c r="AK9" s="13">
        <v>1055360</v>
      </c>
      <c r="AL9" s="13">
        <v>791965</v>
      </c>
      <c r="AM9" s="13">
        <v>791965</v>
      </c>
      <c r="AN9" s="13">
        <v>793985</v>
      </c>
      <c r="AO9" s="13">
        <v>37000</v>
      </c>
      <c r="AP9" s="13">
        <v>830985</v>
      </c>
      <c r="AQ9" s="13">
        <v>8000</v>
      </c>
      <c r="AR9" s="13">
        <v>823985</v>
      </c>
      <c r="AS9" s="13">
        <v>831985</v>
      </c>
      <c r="AT9" s="13">
        <v>781860</v>
      </c>
      <c r="AU9" s="13">
        <v>40000</v>
      </c>
      <c r="AV9" s="13">
        <v>821860</v>
      </c>
      <c r="AW9" s="13">
        <v>760000</v>
      </c>
      <c r="AX9" s="13">
        <v>10000</v>
      </c>
      <c r="AY9" s="13">
        <v>12824</v>
      </c>
      <c r="AZ9" s="13">
        <v>782824</v>
      </c>
      <c r="BA9" s="13">
        <v>616965</v>
      </c>
      <c r="BB9" s="13">
        <v>100</v>
      </c>
      <c r="BC9" s="13">
        <v>617065</v>
      </c>
      <c r="BD9" s="13">
        <v>1479</v>
      </c>
      <c r="BE9" s="13">
        <v>606860</v>
      </c>
      <c r="BF9" s="13">
        <v>608339</v>
      </c>
      <c r="BG9" s="13">
        <v>793985</v>
      </c>
      <c r="BH9" s="13">
        <v>113000</v>
      </c>
      <c r="BI9" s="13">
        <v>40000</v>
      </c>
      <c r="BJ9" s="13">
        <v>946985</v>
      </c>
      <c r="BK9" s="13">
        <v>813985</v>
      </c>
      <c r="BL9" s="13">
        <v>813985</v>
      </c>
      <c r="BM9" s="13">
        <v>24000</v>
      </c>
      <c r="BN9" s="13">
        <v>763985</v>
      </c>
      <c r="BO9" s="13">
        <v>0</v>
      </c>
      <c r="BP9" s="13">
        <v>787985</v>
      </c>
      <c r="BQ9" s="13">
        <v>17885</v>
      </c>
      <c r="BR9" s="13">
        <v>500</v>
      </c>
      <c r="BS9" s="13">
        <v>843985</v>
      </c>
      <c r="BT9" s="13">
        <v>862370</v>
      </c>
      <c r="BU9" s="13">
        <v>811965</v>
      </c>
      <c r="BV9" s="13">
        <v>500</v>
      </c>
      <c r="BW9" s="13">
        <v>812465</v>
      </c>
      <c r="BX9" s="8"/>
    </row>
    <row r="10" spans="1:76">
      <c r="A10" s="10" t="s">
        <v>7</v>
      </c>
      <c r="B10" s="12" t="str">
        <f>"в том числе"</f>
        <v>в том числе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8"/>
    </row>
    <row r="11" spans="1:76" ht="135" customHeight="1">
      <c r="A11" s="10" t="s">
        <v>8</v>
      </c>
      <c r="B11" s="11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1" s="12">
        <v>20</v>
      </c>
      <c r="D11" s="13">
        <v>17749528</v>
      </c>
      <c r="E11" s="13">
        <v>37000</v>
      </c>
      <c r="F11" s="13">
        <v>13570</v>
      </c>
      <c r="G11" s="13">
        <v>643965</v>
      </c>
      <c r="H11" s="13">
        <v>40000</v>
      </c>
      <c r="I11" s="13">
        <v>734535</v>
      </c>
      <c r="J11" s="13">
        <v>500</v>
      </c>
      <c r="K11" s="13">
        <v>781860</v>
      </c>
      <c r="L11" s="13">
        <v>782360</v>
      </c>
      <c r="M11" s="13">
        <v>119000</v>
      </c>
      <c r="N11" s="13">
        <v>618985</v>
      </c>
      <c r="O11" s="13">
        <v>40000</v>
      </c>
      <c r="P11" s="13">
        <v>777985</v>
      </c>
      <c r="Q11" s="13">
        <v>791965</v>
      </c>
      <c r="R11" s="13">
        <v>50000</v>
      </c>
      <c r="S11" s="13">
        <v>841965</v>
      </c>
      <c r="T11" s="13">
        <v>500</v>
      </c>
      <c r="U11" s="13">
        <v>785820</v>
      </c>
      <c r="V11" s="13">
        <v>786320</v>
      </c>
      <c r="W11" s="13">
        <v>793985</v>
      </c>
      <c r="X11" s="13">
        <v>793985</v>
      </c>
      <c r="Y11" s="13">
        <v>0</v>
      </c>
      <c r="Z11" s="13">
        <v>35500</v>
      </c>
      <c r="AA11" s="13">
        <v>793985</v>
      </c>
      <c r="AB11" s="13">
        <v>829485</v>
      </c>
      <c r="AC11" s="13">
        <v>37500</v>
      </c>
      <c r="AD11" s="13">
        <v>781860</v>
      </c>
      <c r="AE11" s="13">
        <v>819360</v>
      </c>
      <c r="AF11" s="13">
        <v>37500</v>
      </c>
      <c r="AG11" s="13">
        <v>781860</v>
      </c>
      <c r="AH11" s="13">
        <v>819360</v>
      </c>
      <c r="AI11" s="13">
        <v>781860</v>
      </c>
      <c r="AJ11" s="13">
        <v>273500</v>
      </c>
      <c r="AK11" s="13">
        <v>1055360</v>
      </c>
      <c r="AL11" s="13">
        <v>791965</v>
      </c>
      <c r="AM11" s="13">
        <v>791965</v>
      </c>
      <c r="AN11" s="13">
        <v>793985</v>
      </c>
      <c r="AO11" s="13">
        <v>37000</v>
      </c>
      <c r="AP11" s="13">
        <v>830985</v>
      </c>
      <c r="AQ11" s="13">
        <v>8000</v>
      </c>
      <c r="AR11" s="13">
        <v>823985</v>
      </c>
      <c r="AS11" s="13">
        <v>831985</v>
      </c>
      <c r="AT11" s="13">
        <v>781860</v>
      </c>
      <c r="AU11" s="13">
        <v>40000</v>
      </c>
      <c r="AV11" s="13">
        <v>821860</v>
      </c>
      <c r="AW11" s="13">
        <v>760000</v>
      </c>
      <c r="AX11" s="13">
        <v>10000</v>
      </c>
      <c r="AY11" s="13">
        <v>12824</v>
      </c>
      <c r="AZ11" s="13">
        <v>782824</v>
      </c>
      <c r="BA11" s="13">
        <v>616965</v>
      </c>
      <c r="BB11" s="13">
        <v>100</v>
      </c>
      <c r="BC11" s="13">
        <v>617065</v>
      </c>
      <c r="BD11" s="13">
        <v>1479</v>
      </c>
      <c r="BE11" s="13">
        <v>606860</v>
      </c>
      <c r="BF11" s="13">
        <v>608339</v>
      </c>
      <c r="BG11" s="13">
        <v>793985</v>
      </c>
      <c r="BH11" s="13">
        <v>113000</v>
      </c>
      <c r="BI11" s="13">
        <v>40000</v>
      </c>
      <c r="BJ11" s="13">
        <v>946985</v>
      </c>
      <c r="BK11" s="13">
        <v>813985</v>
      </c>
      <c r="BL11" s="13">
        <v>813985</v>
      </c>
      <c r="BM11" s="13">
        <v>24000</v>
      </c>
      <c r="BN11" s="13">
        <v>763985</v>
      </c>
      <c r="BO11" s="13">
        <v>0</v>
      </c>
      <c r="BP11" s="13">
        <v>787985</v>
      </c>
      <c r="BQ11" s="13">
        <v>17885</v>
      </c>
      <c r="BR11" s="13">
        <v>500</v>
      </c>
      <c r="BS11" s="13">
        <v>843985</v>
      </c>
      <c r="BT11" s="13">
        <v>862370</v>
      </c>
      <c r="BU11" s="13">
        <v>811965</v>
      </c>
      <c r="BV11" s="13">
        <v>500</v>
      </c>
      <c r="BW11" s="13">
        <v>812465</v>
      </c>
      <c r="BX11" s="8"/>
    </row>
    <row r="12" spans="1:76">
      <c r="A12" s="10" t="s">
        <v>7</v>
      </c>
      <c r="B12" s="12" t="str">
        <f>"из них"</f>
        <v>из них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8"/>
    </row>
    <row r="13" spans="1:76" ht="105" customHeight="1">
      <c r="A13" s="10" t="s">
        <v>9</v>
      </c>
      <c r="B13" s="11" t="str">
        <f>"Собственные средства кандидата, избирательного объединения"</f>
        <v>Собственные средства кандидата, избирательного объединения</v>
      </c>
      <c r="C13" s="12">
        <v>30</v>
      </c>
      <c r="D13" s="13">
        <v>172818</v>
      </c>
      <c r="E13" s="13">
        <v>0</v>
      </c>
      <c r="F13" s="13">
        <v>11570</v>
      </c>
      <c r="G13" s="13">
        <v>27000</v>
      </c>
      <c r="H13" s="13">
        <v>0</v>
      </c>
      <c r="I13" s="13">
        <v>38570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10000</v>
      </c>
      <c r="S13" s="13">
        <v>10000</v>
      </c>
      <c r="T13" s="13">
        <v>0</v>
      </c>
      <c r="U13" s="13">
        <v>3960</v>
      </c>
      <c r="V13" s="13">
        <v>3960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10000</v>
      </c>
      <c r="AK13" s="13">
        <v>10000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8000</v>
      </c>
      <c r="AR13" s="13">
        <v>30000</v>
      </c>
      <c r="AS13" s="13">
        <v>38000</v>
      </c>
      <c r="AT13" s="13">
        <v>0</v>
      </c>
      <c r="AU13" s="13">
        <v>0</v>
      </c>
      <c r="AV13" s="13">
        <v>0</v>
      </c>
      <c r="AW13" s="13">
        <v>0</v>
      </c>
      <c r="AX13" s="13">
        <v>10000</v>
      </c>
      <c r="AY13" s="13">
        <v>12824</v>
      </c>
      <c r="AZ13" s="13">
        <v>22824</v>
      </c>
      <c r="BA13" s="13">
        <v>0</v>
      </c>
      <c r="BB13" s="13">
        <v>100</v>
      </c>
      <c r="BC13" s="13">
        <v>100</v>
      </c>
      <c r="BD13" s="13">
        <v>1479</v>
      </c>
      <c r="BE13" s="13">
        <v>0</v>
      </c>
      <c r="BF13" s="13">
        <v>1479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17885</v>
      </c>
      <c r="BR13" s="13">
        <v>0</v>
      </c>
      <c r="BS13" s="13">
        <v>30000</v>
      </c>
      <c r="BT13" s="13">
        <v>47885</v>
      </c>
      <c r="BU13" s="13">
        <v>0</v>
      </c>
      <c r="BV13" s="13">
        <v>0</v>
      </c>
      <c r="BW13" s="13">
        <v>0</v>
      </c>
      <c r="BX13" s="8"/>
    </row>
    <row r="14" spans="1:76" ht="135" customHeight="1">
      <c r="A14" s="10" t="s">
        <v>10</v>
      </c>
      <c r="B14" s="11" t="str">
        <f>"Средства, выделенные кандидату выдвинувшим его избирательным объединением"</f>
        <v>Средства, выделенные кандидату выдвинувшим его избирательным объединением</v>
      </c>
      <c r="C14" s="12">
        <v>40</v>
      </c>
      <c r="D14" s="13">
        <v>800000</v>
      </c>
      <c r="E14" s="13">
        <v>24000</v>
      </c>
      <c r="F14" s="13">
        <v>0</v>
      </c>
      <c r="G14" s="13">
        <v>0</v>
      </c>
      <c r="H14" s="13">
        <v>40000</v>
      </c>
      <c r="I14" s="13">
        <v>64000</v>
      </c>
      <c r="J14" s="13">
        <v>0</v>
      </c>
      <c r="K14" s="13">
        <v>0</v>
      </c>
      <c r="L14" s="13">
        <v>0</v>
      </c>
      <c r="M14" s="13">
        <v>106000</v>
      </c>
      <c r="N14" s="13">
        <v>0</v>
      </c>
      <c r="O14" s="13">
        <v>40000</v>
      </c>
      <c r="P14" s="13">
        <v>146000</v>
      </c>
      <c r="Q14" s="13">
        <v>0</v>
      </c>
      <c r="R14" s="13">
        <v>40000</v>
      </c>
      <c r="S14" s="13">
        <v>40000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24000</v>
      </c>
      <c r="AA14" s="13">
        <v>0</v>
      </c>
      <c r="AB14" s="13">
        <v>24000</v>
      </c>
      <c r="AC14" s="13">
        <v>24000</v>
      </c>
      <c r="AD14" s="13">
        <v>0</v>
      </c>
      <c r="AE14" s="13">
        <v>24000</v>
      </c>
      <c r="AF14" s="13">
        <v>24000</v>
      </c>
      <c r="AG14" s="13">
        <v>0</v>
      </c>
      <c r="AH14" s="13">
        <v>24000</v>
      </c>
      <c r="AI14" s="13">
        <v>0</v>
      </c>
      <c r="AJ14" s="13">
        <v>250000</v>
      </c>
      <c r="AK14" s="13">
        <v>250000</v>
      </c>
      <c r="AL14" s="13">
        <v>0</v>
      </c>
      <c r="AM14" s="13">
        <v>0</v>
      </c>
      <c r="AN14" s="13">
        <v>0</v>
      </c>
      <c r="AO14" s="13">
        <v>24000</v>
      </c>
      <c r="AP14" s="13">
        <v>24000</v>
      </c>
      <c r="AQ14" s="13">
        <v>0</v>
      </c>
      <c r="AR14" s="13">
        <v>0</v>
      </c>
      <c r="AS14" s="13">
        <v>0</v>
      </c>
      <c r="AT14" s="13">
        <v>0</v>
      </c>
      <c r="AU14" s="13">
        <v>40000</v>
      </c>
      <c r="AV14" s="13">
        <v>40000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100000</v>
      </c>
      <c r="BI14" s="13">
        <v>40000</v>
      </c>
      <c r="BJ14" s="13">
        <v>140000</v>
      </c>
      <c r="BK14" s="13">
        <v>0</v>
      </c>
      <c r="BL14" s="13">
        <v>0</v>
      </c>
      <c r="BM14" s="13">
        <v>24000</v>
      </c>
      <c r="BN14" s="13">
        <v>0</v>
      </c>
      <c r="BO14" s="13">
        <v>0</v>
      </c>
      <c r="BP14" s="13">
        <v>24000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</v>
      </c>
      <c r="BW14" s="13">
        <v>0</v>
      </c>
      <c r="BX14" s="8"/>
    </row>
    <row r="15" spans="1:76" ht="75" customHeight="1">
      <c r="A15" s="10" t="s">
        <v>11</v>
      </c>
      <c r="B15" s="11" t="str">
        <f>"Добровольные пожертвования гражданина"</f>
        <v>Добровольные пожертвования гражданина</v>
      </c>
      <c r="C15" s="12">
        <v>50</v>
      </c>
      <c r="D15" s="13">
        <v>108000</v>
      </c>
      <c r="E15" s="13">
        <v>13000</v>
      </c>
      <c r="F15" s="13">
        <v>2000</v>
      </c>
      <c r="G15" s="13">
        <v>0</v>
      </c>
      <c r="H15" s="13">
        <v>0</v>
      </c>
      <c r="I15" s="13">
        <v>15000</v>
      </c>
      <c r="J15" s="13">
        <v>500</v>
      </c>
      <c r="K15" s="13">
        <v>0</v>
      </c>
      <c r="L15" s="13">
        <v>500</v>
      </c>
      <c r="M15" s="13">
        <v>13000</v>
      </c>
      <c r="N15" s="13">
        <v>0</v>
      </c>
      <c r="O15" s="13">
        <v>0</v>
      </c>
      <c r="P15" s="13">
        <v>13000</v>
      </c>
      <c r="Q15" s="13">
        <v>0</v>
      </c>
      <c r="R15" s="13">
        <v>0</v>
      </c>
      <c r="S15" s="13">
        <v>0</v>
      </c>
      <c r="T15" s="13">
        <v>500</v>
      </c>
      <c r="U15" s="13">
        <v>0</v>
      </c>
      <c r="V15" s="13">
        <v>500</v>
      </c>
      <c r="W15" s="13">
        <v>0</v>
      </c>
      <c r="X15" s="13">
        <v>0</v>
      </c>
      <c r="Y15" s="13">
        <v>0</v>
      </c>
      <c r="Z15" s="13">
        <v>11500</v>
      </c>
      <c r="AA15" s="13">
        <v>0</v>
      </c>
      <c r="AB15" s="13">
        <v>11500</v>
      </c>
      <c r="AC15" s="13">
        <v>13500</v>
      </c>
      <c r="AD15" s="13">
        <v>0</v>
      </c>
      <c r="AE15" s="13">
        <v>13500</v>
      </c>
      <c r="AF15" s="13">
        <v>13500</v>
      </c>
      <c r="AG15" s="13">
        <v>0</v>
      </c>
      <c r="AH15" s="13">
        <v>13500</v>
      </c>
      <c r="AI15" s="13">
        <v>0</v>
      </c>
      <c r="AJ15" s="13">
        <v>13500</v>
      </c>
      <c r="AK15" s="13">
        <v>13500</v>
      </c>
      <c r="AL15" s="13">
        <v>0</v>
      </c>
      <c r="AM15" s="13">
        <v>0</v>
      </c>
      <c r="AN15" s="13">
        <v>0</v>
      </c>
      <c r="AO15" s="13">
        <v>13000</v>
      </c>
      <c r="AP15" s="13">
        <v>13000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13000</v>
      </c>
      <c r="BI15" s="13">
        <v>0</v>
      </c>
      <c r="BJ15" s="13">
        <v>13000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500</v>
      </c>
      <c r="BS15" s="13">
        <v>0</v>
      </c>
      <c r="BT15" s="13">
        <v>500</v>
      </c>
      <c r="BU15" s="13">
        <v>0</v>
      </c>
      <c r="BV15" s="13">
        <v>500</v>
      </c>
      <c r="BW15" s="13">
        <v>500</v>
      </c>
      <c r="BX15" s="8"/>
    </row>
    <row r="16" spans="1:76" ht="90" customHeight="1">
      <c r="A16" s="10" t="s">
        <v>12</v>
      </c>
      <c r="B16" s="11" t="str">
        <f>"Добровольные пожертвования юридического лица"</f>
        <v>Добровольные пожертвования юридического лица</v>
      </c>
      <c r="C16" s="12">
        <v>60</v>
      </c>
      <c r="D16" s="13">
        <v>16668710</v>
      </c>
      <c r="E16" s="13">
        <v>0</v>
      </c>
      <c r="F16" s="13">
        <v>0</v>
      </c>
      <c r="G16" s="13">
        <v>616965</v>
      </c>
      <c r="H16" s="13">
        <v>0</v>
      </c>
      <c r="I16" s="13">
        <v>616965</v>
      </c>
      <c r="J16" s="13">
        <v>0</v>
      </c>
      <c r="K16" s="13">
        <v>781860</v>
      </c>
      <c r="L16" s="13">
        <v>781860</v>
      </c>
      <c r="M16" s="13">
        <v>0</v>
      </c>
      <c r="N16" s="13">
        <v>618985</v>
      </c>
      <c r="O16" s="13">
        <v>0</v>
      </c>
      <c r="P16" s="13">
        <v>618985</v>
      </c>
      <c r="Q16" s="13">
        <v>791965</v>
      </c>
      <c r="R16" s="13">
        <v>0</v>
      </c>
      <c r="S16" s="13">
        <v>791965</v>
      </c>
      <c r="T16" s="13">
        <v>0</v>
      </c>
      <c r="U16" s="13">
        <v>781860</v>
      </c>
      <c r="V16" s="13">
        <v>781860</v>
      </c>
      <c r="W16" s="13">
        <v>793985</v>
      </c>
      <c r="X16" s="13">
        <v>793985</v>
      </c>
      <c r="Y16" s="13">
        <v>0</v>
      </c>
      <c r="Z16" s="13">
        <v>0</v>
      </c>
      <c r="AA16" s="13">
        <v>793985</v>
      </c>
      <c r="AB16" s="13">
        <v>793985</v>
      </c>
      <c r="AC16" s="13">
        <v>0</v>
      </c>
      <c r="AD16" s="13">
        <v>781860</v>
      </c>
      <c r="AE16" s="13">
        <v>781860</v>
      </c>
      <c r="AF16" s="13">
        <v>0</v>
      </c>
      <c r="AG16" s="13">
        <v>781860</v>
      </c>
      <c r="AH16" s="13">
        <v>781860</v>
      </c>
      <c r="AI16" s="13">
        <v>781860</v>
      </c>
      <c r="AJ16" s="13">
        <v>0</v>
      </c>
      <c r="AK16" s="13">
        <v>781860</v>
      </c>
      <c r="AL16" s="13">
        <v>791965</v>
      </c>
      <c r="AM16" s="13">
        <v>791965</v>
      </c>
      <c r="AN16" s="13">
        <v>793985</v>
      </c>
      <c r="AO16" s="13">
        <v>0</v>
      </c>
      <c r="AP16" s="13">
        <v>793985</v>
      </c>
      <c r="AQ16" s="13">
        <v>0</v>
      </c>
      <c r="AR16" s="13">
        <v>793985</v>
      </c>
      <c r="AS16" s="13">
        <v>793985</v>
      </c>
      <c r="AT16" s="13">
        <v>781860</v>
      </c>
      <c r="AU16" s="13">
        <v>0</v>
      </c>
      <c r="AV16" s="13">
        <v>781860</v>
      </c>
      <c r="AW16" s="13">
        <v>760000</v>
      </c>
      <c r="AX16" s="13">
        <v>0</v>
      </c>
      <c r="AY16" s="13">
        <v>0</v>
      </c>
      <c r="AZ16" s="13">
        <v>760000</v>
      </c>
      <c r="BA16" s="13">
        <v>616965</v>
      </c>
      <c r="BB16" s="13">
        <v>0</v>
      </c>
      <c r="BC16" s="13">
        <v>616965</v>
      </c>
      <c r="BD16" s="13">
        <v>0</v>
      </c>
      <c r="BE16" s="13">
        <v>606860</v>
      </c>
      <c r="BF16" s="13">
        <v>606860</v>
      </c>
      <c r="BG16" s="13">
        <v>793985</v>
      </c>
      <c r="BH16" s="13">
        <v>0</v>
      </c>
      <c r="BI16" s="13">
        <v>0</v>
      </c>
      <c r="BJ16" s="13">
        <v>793985</v>
      </c>
      <c r="BK16" s="13">
        <v>813985</v>
      </c>
      <c r="BL16" s="13">
        <v>813985</v>
      </c>
      <c r="BM16" s="13">
        <v>0</v>
      </c>
      <c r="BN16" s="13">
        <v>763985</v>
      </c>
      <c r="BO16" s="13">
        <v>0</v>
      </c>
      <c r="BP16" s="13">
        <v>763985</v>
      </c>
      <c r="BQ16" s="13">
        <v>0</v>
      </c>
      <c r="BR16" s="13">
        <v>0</v>
      </c>
      <c r="BS16" s="13">
        <v>813985</v>
      </c>
      <c r="BT16" s="13">
        <v>813985</v>
      </c>
      <c r="BU16" s="13">
        <v>811965</v>
      </c>
      <c r="BV16" s="13">
        <v>0</v>
      </c>
      <c r="BW16" s="13">
        <v>811965</v>
      </c>
      <c r="BX16" s="8"/>
    </row>
    <row r="17" spans="1:76" ht="285" customHeight="1">
      <c r="A17" s="10" t="s">
        <v>13</v>
      </c>
      <c r="B17" s="11" t="str">
        <f>"Поступило в избирательный фонд денежных средств, подпадающих под действие п. 9 ст. 58 Федерального закона от 12.06.2002 № 67-ФЗ, п.8 ст.54 Избирательного кодекса Тверской области
из них"</f>
        <v>Поступило в избирательный фонд денежных средств, подпадающих под действие п. 9 ст. 58 Федерального закона от 12.06.2002 № 67-ФЗ, п.8 ст.54 Избирательного кодекса Тверской области
из них</v>
      </c>
      <c r="C17" s="12">
        <v>70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8"/>
    </row>
    <row r="18" spans="1:76">
      <c r="A18" s="10" t="s">
        <v>7</v>
      </c>
      <c r="B18" s="12" t="str">
        <f>"из них"</f>
        <v>из них</v>
      </c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8"/>
    </row>
    <row r="19" spans="1:76" ht="105" customHeight="1">
      <c r="A19" s="10" t="s">
        <v>14</v>
      </c>
      <c r="B19" s="11" t="str">
        <f>"Собственные средства кандидата, избирательного объединения"</f>
        <v>Собственные средства кандидата, избирательного объединения</v>
      </c>
      <c r="C19" s="12">
        <v>80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8"/>
    </row>
    <row r="20" spans="1:76" ht="135" customHeight="1">
      <c r="A20" s="10" t="s">
        <v>15</v>
      </c>
      <c r="B20" s="11" t="str">
        <f>"Средства, выделенные кандидату выдвинувшим его избирательным объединением"</f>
        <v>Средства, выделенные кандидату выдвинувшим его избирательным объединением</v>
      </c>
      <c r="C20" s="12">
        <v>90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3">
        <v>0</v>
      </c>
      <c r="BW20" s="13">
        <v>0</v>
      </c>
      <c r="BX20" s="8"/>
    </row>
    <row r="21" spans="1:76" ht="30" customHeight="1">
      <c r="A21" s="10" t="s">
        <v>16</v>
      </c>
      <c r="B21" s="11" t="str">
        <f>"Средства гражданина"</f>
        <v>Средства гражданина</v>
      </c>
      <c r="C21" s="12">
        <v>100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8"/>
    </row>
    <row r="22" spans="1:76" ht="45" customHeight="1">
      <c r="A22" s="10" t="s">
        <v>17</v>
      </c>
      <c r="B22" s="11" t="str">
        <f>"Средства юридического лица"</f>
        <v>Средства юридического лица</v>
      </c>
      <c r="C22" s="12">
        <v>110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3">
        <v>0</v>
      </c>
      <c r="BW22" s="13">
        <v>0</v>
      </c>
      <c r="BX22" s="8"/>
    </row>
    <row r="23" spans="1:76" ht="90" customHeight="1">
      <c r="A23" s="10" t="s">
        <v>18</v>
      </c>
      <c r="B23" s="11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2">
        <v>120</v>
      </c>
      <c r="D23" s="13">
        <v>21726.14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9845</v>
      </c>
      <c r="P23" s="13">
        <v>9845</v>
      </c>
      <c r="Q23" s="13">
        <v>0</v>
      </c>
      <c r="R23" s="13">
        <v>7860</v>
      </c>
      <c r="S23" s="13">
        <v>7860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810</v>
      </c>
      <c r="AR23" s="13">
        <v>0</v>
      </c>
      <c r="AS23" s="13">
        <v>810</v>
      </c>
      <c r="AT23" s="13">
        <v>0</v>
      </c>
      <c r="AU23" s="13">
        <v>0</v>
      </c>
      <c r="AV23" s="13">
        <v>0</v>
      </c>
      <c r="AW23" s="13">
        <v>0</v>
      </c>
      <c r="AX23" s="13">
        <v>2885</v>
      </c>
      <c r="AY23" s="13">
        <v>326.14</v>
      </c>
      <c r="AZ23" s="13">
        <v>3211.14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8"/>
    </row>
    <row r="24" spans="1:76">
      <c r="A24" s="10" t="s">
        <v>7</v>
      </c>
      <c r="B24" s="12" t="str">
        <f>"из них"</f>
        <v>из них</v>
      </c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8"/>
    </row>
    <row r="25" spans="1:76" ht="60" customHeight="1">
      <c r="A25" s="10" t="s">
        <v>19</v>
      </c>
      <c r="B25" s="11" t="str">
        <f>"Перечислено в доход местного бюджета"</f>
        <v>Перечислено в доход местного бюджета</v>
      </c>
      <c r="C25" s="12">
        <v>130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8"/>
    </row>
    <row r="26" spans="1:76" ht="135" customHeight="1">
      <c r="A26" s="10" t="s">
        <v>20</v>
      </c>
      <c r="B26" s="11" t="str">
        <f>"Возвращено денежных средств, поступивших с нарушением установленного порядка, 
из них"</f>
        <v>Возвращено денежных средств, поступивших с нарушением установленного порядка, 
из них</v>
      </c>
      <c r="C26" s="12">
        <v>140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8"/>
    </row>
    <row r="27" spans="1:76">
      <c r="A27" s="10" t="s">
        <v>7</v>
      </c>
      <c r="B27" s="12" t="str">
        <f>"из них"</f>
        <v>из них</v>
      </c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8"/>
    </row>
    <row r="28" spans="1:76" ht="180" customHeight="1">
      <c r="A28" s="10" t="s">
        <v>21</v>
      </c>
      <c r="B28" s="11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2">
        <v>150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8"/>
    </row>
    <row r="29" spans="1:76" ht="195" customHeight="1">
      <c r="A29" s="10" t="s">
        <v>22</v>
      </c>
      <c r="B29" s="11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2">
        <v>160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8"/>
    </row>
    <row r="30" spans="1:76" ht="105" customHeight="1">
      <c r="A30" s="10" t="s">
        <v>23</v>
      </c>
      <c r="B30" s="11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2">
        <v>170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8"/>
    </row>
    <row r="31" spans="1:76" ht="105" customHeight="1">
      <c r="A31" s="10" t="s">
        <v>24</v>
      </c>
      <c r="B31" s="11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2">
        <v>180</v>
      </c>
      <c r="D31" s="13">
        <v>21726.14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9845</v>
      </c>
      <c r="P31" s="13">
        <v>9845</v>
      </c>
      <c r="Q31" s="13">
        <v>0</v>
      </c>
      <c r="R31" s="13">
        <v>7860</v>
      </c>
      <c r="S31" s="13">
        <v>7860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810</v>
      </c>
      <c r="AR31" s="13">
        <v>0</v>
      </c>
      <c r="AS31" s="13">
        <v>810</v>
      </c>
      <c r="AT31" s="13">
        <v>0</v>
      </c>
      <c r="AU31" s="13">
        <v>0</v>
      </c>
      <c r="AV31" s="13">
        <v>0</v>
      </c>
      <c r="AW31" s="13">
        <v>0</v>
      </c>
      <c r="AX31" s="13">
        <v>2885</v>
      </c>
      <c r="AY31" s="13">
        <v>326.14</v>
      </c>
      <c r="AZ31" s="13">
        <v>3211.14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  <c r="BW31" s="13">
        <v>0</v>
      </c>
      <c r="BX31" s="8"/>
    </row>
    <row r="32" spans="1:76" ht="45" customHeight="1">
      <c r="A32" s="10" t="s">
        <v>25</v>
      </c>
      <c r="B32" s="11" t="str">
        <f>"Израсходовано средств, всего"</f>
        <v>Израсходовано средств, всего</v>
      </c>
      <c r="C32" s="12">
        <v>190</v>
      </c>
      <c r="D32" s="13">
        <v>17727801.859999999</v>
      </c>
      <c r="E32" s="13">
        <v>37000</v>
      </c>
      <c r="F32" s="13">
        <v>13570</v>
      </c>
      <c r="G32" s="13">
        <v>643965</v>
      </c>
      <c r="H32" s="13">
        <v>40000</v>
      </c>
      <c r="I32" s="13">
        <v>734535</v>
      </c>
      <c r="J32" s="13">
        <v>500</v>
      </c>
      <c r="K32" s="13">
        <v>781860</v>
      </c>
      <c r="L32" s="13">
        <v>782360</v>
      </c>
      <c r="M32" s="13">
        <v>119000</v>
      </c>
      <c r="N32" s="13">
        <v>618985</v>
      </c>
      <c r="O32" s="13">
        <v>30155</v>
      </c>
      <c r="P32" s="13">
        <v>768140</v>
      </c>
      <c r="Q32" s="13">
        <v>791965</v>
      </c>
      <c r="R32" s="13">
        <v>42140</v>
      </c>
      <c r="S32" s="13">
        <v>834105</v>
      </c>
      <c r="T32" s="13">
        <v>500</v>
      </c>
      <c r="U32" s="13">
        <v>785820</v>
      </c>
      <c r="V32" s="13">
        <v>786320</v>
      </c>
      <c r="W32" s="13">
        <v>793985</v>
      </c>
      <c r="X32" s="13">
        <v>793985</v>
      </c>
      <c r="Y32" s="13">
        <v>0</v>
      </c>
      <c r="Z32" s="13">
        <v>35500</v>
      </c>
      <c r="AA32" s="13">
        <v>793985</v>
      </c>
      <c r="AB32" s="13">
        <v>829485</v>
      </c>
      <c r="AC32" s="13">
        <v>37500</v>
      </c>
      <c r="AD32" s="13">
        <v>781860</v>
      </c>
      <c r="AE32" s="13">
        <v>819360</v>
      </c>
      <c r="AF32" s="13">
        <v>37500</v>
      </c>
      <c r="AG32" s="13">
        <v>781860</v>
      </c>
      <c r="AH32" s="13">
        <v>819360</v>
      </c>
      <c r="AI32" s="13">
        <v>781860</v>
      </c>
      <c r="AJ32" s="13">
        <v>273500</v>
      </c>
      <c r="AK32" s="13">
        <v>1055360</v>
      </c>
      <c r="AL32" s="13">
        <v>791965</v>
      </c>
      <c r="AM32" s="13">
        <v>791965</v>
      </c>
      <c r="AN32" s="13">
        <v>793985</v>
      </c>
      <c r="AO32" s="13">
        <v>37000</v>
      </c>
      <c r="AP32" s="13">
        <v>830985</v>
      </c>
      <c r="AQ32" s="13">
        <v>7190</v>
      </c>
      <c r="AR32" s="13">
        <v>823985</v>
      </c>
      <c r="AS32" s="13">
        <v>831175</v>
      </c>
      <c r="AT32" s="13">
        <v>781860</v>
      </c>
      <c r="AU32" s="13">
        <v>40000</v>
      </c>
      <c r="AV32" s="13">
        <v>821860</v>
      </c>
      <c r="AW32" s="13">
        <v>760000</v>
      </c>
      <c r="AX32" s="13">
        <v>7115</v>
      </c>
      <c r="AY32" s="13">
        <v>12497.86</v>
      </c>
      <c r="AZ32" s="13">
        <v>779612.86</v>
      </c>
      <c r="BA32" s="13">
        <v>616965</v>
      </c>
      <c r="BB32" s="13">
        <v>100</v>
      </c>
      <c r="BC32" s="13">
        <v>617065</v>
      </c>
      <c r="BD32" s="13">
        <v>1479</v>
      </c>
      <c r="BE32" s="13">
        <v>606860</v>
      </c>
      <c r="BF32" s="13">
        <v>608339</v>
      </c>
      <c r="BG32" s="13">
        <v>793985</v>
      </c>
      <c r="BH32" s="13">
        <v>113000</v>
      </c>
      <c r="BI32" s="13">
        <v>40000</v>
      </c>
      <c r="BJ32" s="13">
        <v>946985</v>
      </c>
      <c r="BK32" s="13">
        <v>813985</v>
      </c>
      <c r="BL32" s="13">
        <v>813985</v>
      </c>
      <c r="BM32" s="13">
        <v>24000</v>
      </c>
      <c r="BN32" s="13">
        <v>763985</v>
      </c>
      <c r="BO32" s="13">
        <v>0</v>
      </c>
      <c r="BP32" s="13">
        <v>787985</v>
      </c>
      <c r="BQ32" s="13">
        <v>17885</v>
      </c>
      <c r="BR32" s="13">
        <v>500</v>
      </c>
      <c r="BS32" s="13">
        <v>843985</v>
      </c>
      <c r="BT32" s="13">
        <v>862370</v>
      </c>
      <c r="BU32" s="13">
        <v>811965</v>
      </c>
      <c r="BV32" s="13">
        <v>500</v>
      </c>
      <c r="BW32" s="13">
        <v>812465</v>
      </c>
      <c r="BX32" s="8"/>
    </row>
    <row r="33" spans="1:76">
      <c r="A33" s="10" t="s">
        <v>7</v>
      </c>
      <c r="B33" s="12" t="str">
        <f>"из них"</f>
        <v>из них</v>
      </c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8"/>
    </row>
    <row r="34" spans="1:76" ht="105" customHeight="1">
      <c r="A34" s="10" t="s">
        <v>26</v>
      </c>
      <c r="B34" s="11" t="str">
        <f>"На организацию сбора подписей избирателей, 
из них"</f>
        <v>На организацию сбора подписей избирателей, 
из них</v>
      </c>
      <c r="C34" s="12">
        <v>200</v>
      </c>
      <c r="D34" s="13">
        <v>4962.8599999999997</v>
      </c>
      <c r="E34" s="13">
        <v>0</v>
      </c>
      <c r="F34" s="13">
        <v>800</v>
      </c>
      <c r="G34" s="13">
        <v>0</v>
      </c>
      <c r="H34" s="13">
        <v>0</v>
      </c>
      <c r="I34" s="13">
        <v>800</v>
      </c>
      <c r="J34" s="13">
        <v>500</v>
      </c>
      <c r="K34" s="13">
        <v>0</v>
      </c>
      <c r="L34" s="13">
        <v>500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500</v>
      </c>
      <c r="U34" s="13">
        <v>0</v>
      </c>
      <c r="V34" s="13">
        <v>500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40</v>
      </c>
      <c r="AR34" s="13">
        <v>0</v>
      </c>
      <c r="AS34" s="13">
        <v>40</v>
      </c>
      <c r="AT34" s="13">
        <v>0</v>
      </c>
      <c r="AU34" s="13">
        <v>0</v>
      </c>
      <c r="AV34" s="13">
        <v>0</v>
      </c>
      <c r="AW34" s="13">
        <v>0</v>
      </c>
      <c r="AX34" s="13">
        <v>375</v>
      </c>
      <c r="AY34" s="13">
        <v>1647.86</v>
      </c>
      <c r="AZ34" s="13">
        <v>2022.86</v>
      </c>
      <c r="BA34" s="13">
        <v>0</v>
      </c>
      <c r="BB34" s="13">
        <v>100</v>
      </c>
      <c r="BC34" s="13">
        <v>100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500</v>
      </c>
      <c r="BS34" s="13">
        <v>0</v>
      </c>
      <c r="BT34" s="13">
        <v>500</v>
      </c>
      <c r="BU34" s="13">
        <v>0</v>
      </c>
      <c r="BV34" s="13">
        <v>500</v>
      </c>
      <c r="BW34" s="13">
        <v>500</v>
      </c>
      <c r="BX34" s="8"/>
    </row>
    <row r="35" spans="1:76">
      <c r="A35" s="10" t="s">
        <v>7</v>
      </c>
      <c r="B35" s="12" t="str">
        <f>"из них"</f>
        <v>из них</v>
      </c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8"/>
    </row>
    <row r="36" spans="1:76" ht="90" customHeight="1">
      <c r="A36" s="10" t="s">
        <v>27</v>
      </c>
      <c r="B36" s="11" t="str">
        <f>"На оплату труда лиц, привлекаемых для сбора подписей избирателей"</f>
        <v>На оплату труда лиц, привлекаемых для сбора подписей избирателей</v>
      </c>
      <c r="C36" s="12">
        <v>210</v>
      </c>
      <c r="D36" s="13">
        <v>475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375</v>
      </c>
      <c r="AY36" s="13">
        <v>0</v>
      </c>
      <c r="AZ36" s="13">
        <v>375</v>
      </c>
      <c r="BA36" s="13">
        <v>0</v>
      </c>
      <c r="BB36" s="13">
        <v>100</v>
      </c>
      <c r="BC36" s="13">
        <v>100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8"/>
    </row>
    <row r="37" spans="1:76" ht="105" customHeight="1">
      <c r="A37" s="10" t="s">
        <v>28</v>
      </c>
      <c r="B37" s="11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2">
        <v>220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8"/>
    </row>
    <row r="38" spans="1:76" ht="120" customHeight="1">
      <c r="A38" s="10" t="s">
        <v>29</v>
      </c>
      <c r="B38" s="11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2">
        <v>230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8"/>
    </row>
    <row r="39" spans="1:76" ht="90" customHeight="1">
      <c r="A39" s="10" t="s">
        <v>30</v>
      </c>
      <c r="B39" s="11" t="str">
        <f>"На предвыборную агитацию через сетевые издания"</f>
        <v>На предвыборную агитацию через сетевые издания</v>
      </c>
      <c r="C39" s="12">
        <v>240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8"/>
    </row>
    <row r="40" spans="1:76" ht="135" customHeight="1">
      <c r="A40" s="10" t="s">
        <v>31</v>
      </c>
      <c r="B40" s="11" t="str">
        <f>"На выпуск и распространение печатных, аудиовизуальных и иных агитационных материалов"</f>
        <v>На выпуск и распространение печатных, аудиовизуальных и иных агитационных материалов</v>
      </c>
      <c r="C40" s="12">
        <v>250</v>
      </c>
      <c r="D40" s="13">
        <v>7419715</v>
      </c>
      <c r="E40" s="13">
        <v>26000</v>
      </c>
      <c r="F40" s="13">
        <v>12270</v>
      </c>
      <c r="G40" s="13">
        <v>358965</v>
      </c>
      <c r="H40" s="13">
        <v>21155</v>
      </c>
      <c r="I40" s="13">
        <v>418390</v>
      </c>
      <c r="J40" s="13">
        <v>0</v>
      </c>
      <c r="K40" s="13">
        <v>321860</v>
      </c>
      <c r="L40" s="13">
        <v>321860</v>
      </c>
      <c r="M40" s="13">
        <v>41000</v>
      </c>
      <c r="N40" s="13">
        <v>333985</v>
      </c>
      <c r="O40" s="13">
        <v>17155</v>
      </c>
      <c r="P40" s="13">
        <v>392140</v>
      </c>
      <c r="Q40" s="13">
        <v>331965</v>
      </c>
      <c r="R40" s="13">
        <v>42140</v>
      </c>
      <c r="S40" s="13">
        <v>374105</v>
      </c>
      <c r="T40" s="13">
        <v>0</v>
      </c>
      <c r="U40" s="13">
        <v>325820</v>
      </c>
      <c r="V40" s="13">
        <v>325820</v>
      </c>
      <c r="W40" s="13">
        <v>333985</v>
      </c>
      <c r="X40" s="13">
        <v>333985</v>
      </c>
      <c r="Y40" s="13">
        <v>0</v>
      </c>
      <c r="Z40" s="13">
        <v>15100</v>
      </c>
      <c r="AA40" s="13">
        <v>333985</v>
      </c>
      <c r="AB40" s="13">
        <v>349085</v>
      </c>
      <c r="AC40" s="13">
        <v>19500</v>
      </c>
      <c r="AD40" s="13">
        <v>321860</v>
      </c>
      <c r="AE40" s="13">
        <v>341360</v>
      </c>
      <c r="AF40" s="13">
        <v>21000</v>
      </c>
      <c r="AG40" s="13">
        <v>321860</v>
      </c>
      <c r="AH40" s="13">
        <v>342860</v>
      </c>
      <c r="AI40" s="13">
        <v>321860</v>
      </c>
      <c r="AJ40" s="13">
        <v>33000</v>
      </c>
      <c r="AK40" s="13">
        <v>354860</v>
      </c>
      <c r="AL40" s="13">
        <v>331965</v>
      </c>
      <c r="AM40" s="13">
        <v>331965</v>
      </c>
      <c r="AN40" s="13">
        <v>333985</v>
      </c>
      <c r="AO40" s="13">
        <v>19000</v>
      </c>
      <c r="AP40" s="13">
        <v>352985</v>
      </c>
      <c r="AQ40" s="13">
        <v>7150</v>
      </c>
      <c r="AR40" s="13">
        <v>363985</v>
      </c>
      <c r="AS40" s="13">
        <v>371135</v>
      </c>
      <c r="AT40" s="13">
        <v>321860</v>
      </c>
      <c r="AU40" s="13">
        <v>34500</v>
      </c>
      <c r="AV40" s="13">
        <v>356360</v>
      </c>
      <c r="AW40" s="13">
        <v>0</v>
      </c>
      <c r="AX40" s="13">
        <v>6740</v>
      </c>
      <c r="AY40" s="13">
        <v>10850</v>
      </c>
      <c r="AZ40" s="13">
        <v>17590</v>
      </c>
      <c r="BA40" s="13">
        <v>331965</v>
      </c>
      <c r="BB40" s="13">
        <v>0</v>
      </c>
      <c r="BC40" s="13">
        <v>331965</v>
      </c>
      <c r="BD40" s="13">
        <v>0</v>
      </c>
      <c r="BE40" s="13">
        <v>321860</v>
      </c>
      <c r="BF40" s="13">
        <v>321860</v>
      </c>
      <c r="BG40" s="13">
        <v>333985</v>
      </c>
      <c r="BH40" s="13">
        <v>18500</v>
      </c>
      <c r="BI40" s="13">
        <v>30600</v>
      </c>
      <c r="BJ40" s="13">
        <v>383085</v>
      </c>
      <c r="BK40" s="13">
        <v>333985</v>
      </c>
      <c r="BL40" s="13">
        <v>333985</v>
      </c>
      <c r="BM40" s="13">
        <v>16500</v>
      </c>
      <c r="BN40" s="13">
        <v>333985</v>
      </c>
      <c r="BO40" s="13">
        <v>0</v>
      </c>
      <c r="BP40" s="13">
        <v>350485</v>
      </c>
      <c r="BQ40" s="13">
        <v>17885</v>
      </c>
      <c r="BR40" s="13">
        <v>0</v>
      </c>
      <c r="BS40" s="13">
        <v>363985</v>
      </c>
      <c r="BT40" s="13">
        <v>381870</v>
      </c>
      <c r="BU40" s="13">
        <v>331965</v>
      </c>
      <c r="BV40" s="13">
        <v>0</v>
      </c>
      <c r="BW40" s="13">
        <v>331965</v>
      </c>
      <c r="BX40" s="8"/>
    </row>
    <row r="41" spans="1:76" ht="90" customHeight="1">
      <c r="A41" s="10" t="s">
        <v>32</v>
      </c>
      <c r="B41" s="11" t="str">
        <f>"На проведение публичных массовых мероприятий"</f>
        <v>На проведение публичных массовых мероприятий</v>
      </c>
      <c r="C41" s="12">
        <v>260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8"/>
    </row>
    <row r="42" spans="1:76" ht="105" customHeight="1">
      <c r="A42" s="10" t="s">
        <v>33</v>
      </c>
      <c r="B42" s="11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2">
        <v>270</v>
      </c>
      <c r="D42" s="13">
        <v>257000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16500</v>
      </c>
      <c r="AG42" s="13">
        <v>0</v>
      </c>
      <c r="AH42" s="13">
        <v>16500</v>
      </c>
      <c r="AI42" s="13">
        <v>0</v>
      </c>
      <c r="AJ42" s="13">
        <v>240500</v>
      </c>
      <c r="AK42" s="13">
        <v>240500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3">
        <v>0</v>
      </c>
      <c r="BQ42" s="13">
        <v>0</v>
      </c>
      <c r="BR42" s="13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8"/>
    </row>
    <row r="43" spans="1:76" ht="210" customHeight="1">
      <c r="A43" s="10" t="s">
        <v>34</v>
      </c>
      <c r="B43" s="11" t="str">
        <f>"На оплату других работ (услуг), выполненных (оказанных) юридическими лицами или гражданами Российской Федерации по договорам"</f>
        <v>На оплату других работ (услуг), выполненных (оказанных) юридическими лицами или гражданами Российской Федерации по договорам</v>
      </c>
      <c r="C43" s="12">
        <v>280</v>
      </c>
      <c r="D43" s="13">
        <v>10044645</v>
      </c>
      <c r="E43" s="13">
        <v>11000</v>
      </c>
      <c r="F43" s="13">
        <v>500</v>
      </c>
      <c r="G43" s="13">
        <v>285000</v>
      </c>
      <c r="H43" s="13">
        <v>18845</v>
      </c>
      <c r="I43" s="13">
        <v>315345</v>
      </c>
      <c r="J43" s="13">
        <v>0</v>
      </c>
      <c r="K43" s="13">
        <v>460000</v>
      </c>
      <c r="L43" s="13">
        <v>460000</v>
      </c>
      <c r="M43" s="13">
        <v>78000</v>
      </c>
      <c r="N43" s="13">
        <v>285000</v>
      </c>
      <c r="O43" s="13">
        <v>13000</v>
      </c>
      <c r="P43" s="13">
        <v>376000</v>
      </c>
      <c r="Q43" s="13">
        <v>460000</v>
      </c>
      <c r="R43" s="13">
        <v>0</v>
      </c>
      <c r="S43" s="13">
        <v>460000</v>
      </c>
      <c r="T43" s="13">
        <v>0</v>
      </c>
      <c r="U43" s="13">
        <v>460000</v>
      </c>
      <c r="V43" s="13">
        <v>460000</v>
      </c>
      <c r="W43" s="13">
        <v>460000</v>
      </c>
      <c r="X43" s="13">
        <v>460000</v>
      </c>
      <c r="Y43" s="13">
        <v>0</v>
      </c>
      <c r="Z43" s="13">
        <v>20400</v>
      </c>
      <c r="AA43" s="13">
        <v>460000</v>
      </c>
      <c r="AB43" s="13">
        <v>480400</v>
      </c>
      <c r="AC43" s="13">
        <v>18000</v>
      </c>
      <c r="AD43" s="13">
        <v>460000</v>
      </c>
      <c r="AE43" s="13">
        <v>478000</v>
      </c>
      <c r="AF43" s="13">
        <v>0</v>
      </c>
      <c r="AG43" s="13">
        <v>460000</v>
      </c>
      <c r="AH43" s="13">
        <v>460000</v>
      </c>
      <c r="AI43" s="13">
        <v>460000</v>
      </c>
      <c r="AJ43" s="13">
        <v>0</v>
      </c>
      <c r="AK43" s="13">
        <v>460000</v>
      </c>
      <c r="AL43" s="13">
        <v>460000</v>
      </c>
      <c r="AM43" s="13">
        <v>460000</v>
      </c>
      <c r="AN43" s="13">
        <v>460000</v>
      </c>
      <c r="AO43" s="13">
        <v>18000</v>
      </c>
      <c r="AP43" s="13">
        <v>478000</v>
      </c>
      <c r="AQ43" s="13">
        <v>0</v>
      </c>
      <c r="AR43" s="13">
        <v>460000</v>
      </c>
      <c r="AS43" s="13">
        <v>460000</v>
      </c>
      <c r="AT43" s="13">
        <v>460000</v>
      </c>
      <c r="AU43" s="13">
        <v>5500</v>
      </c>
      <c r="AV43" s="13">
        <v>465500</v>
      </c>
      <c r="AW43" s="13">
        <v>760000</v>
      </c>
      <c r="AX43" s="13">
        <v>0</v>
      </c>
      <c r="AY43" s="13">
        <v>0</v>
      </c>
      <c r="AZ43" s="13">
        <v>760000</v>
      </c>
      <c r="BA43" s="13">
        <v>285000</v>
      </c>
      <c r="BB43" s="13">
        <v>0</v>
      </c>
      <c r="BC43" s="13">
        <v>285000</v>
      </c>
      <c r="BD43" s="13">
        <v>0</v>
      </c>
      <c r="BE43" s="13">
        <v>285000</v>
      </c>
      <c r="BF43" s="13">
        <v>285000</v>
      </c>
      <c r="BG43" s="13">
        <v>460000</v>
      </c>
      <c r="BH43" s="13">
        <v>94500</v>
      </c>
      <c r="BI43" s="13">
        <v>9400</v>
      </c>
      <c r="BJ43" s="13">
        <v>563900</v>
      </c>
      <c r="BK43" s="13">
        <v>480000</v>
      </c>
      <c r="BL43" s="13">
        <v>480000</v>
      </c>
      <c r="BM43" s="13">
        <v>7500</v>
      </c>
      <c r="BN43" s="13">
        <v>430000</v>
      </c>
      <c r="BO43" s="13">
        <v>0</v>
      </c>
      <c r="BP43" s="13">
        <v>437500</v>
      </c>
      <c r="BQ43" s="13">
        <v>0</v>
      </c>
      <c r="BR43" s="13">
        <v>0</v>
      </c>
      <c r="BS43" s="13">
        <v>480000</v>
      </c>
      <c r="BT43" s="13">
        <v>480000</v>
      </c>
      <c r="BU43" s="13">
        <v>480000</v>
      </c>
      <c r="BV43" s="13">
        <v>0</v>
      </c>
      <c r="BW43" s="13">
        <v>480000</v>
      </c>
      <c r="BX43" s="8"/>
    </row>
    <row r="44" spans="1:76" ht="150" customHeight="1">
      <c r="A44" s="10" t="s">
        <v>35</v>
      </c>
      <c r="B44" s="11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2">
        <v>290</v>
      </c>
      <c r="D44" s="13">
        <v>1479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1479</v>
      </c>
      <c r="BE44" s="13">
        <v>0</v>
      </c>
      <c r="BF44" s="13">
        <v>1479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8"/>
    </row>
    <row r="45" spans="1:76" ht="180" customHeight="1">
      <c r="A45" s="10" t="s">
        <v>36</v>
      </c>
      <c r="B45" s="11" t="str">
        <f>"Остаток средств фонда на дату сдачи отчета (заверяется банковской справкой) 
(стр.310=стр.10-стр.120-стр.190-стр.300)"</f>
        <v>Остаток средств фонда на дату сдачи отчета (заверяется банковской справкой) 
(стр.310=стр.10-стр.120-стр.190-стр.300)</v>
      </c>
      <c r="C45" s="12">
        <v>310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8"/>
    </row>
    <row r="46" spans="1:76">
      <c r="A46" s="10" t="s">
        <v>7</v>
      </c>
      <c r="B46" s="12" t="str">
        <f>"из них"</f>
        <v>из них</v>
      </c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8"/>
    </row>
    <row r="47" spans="1:76" ht="225" customHeight="1">
      <c r="A47" s="10" t="s">
        <v>37</v>
      </c>
      <c r="B47" s="11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2">
        <v>300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8"/>
    </row>
    <row r="48" spans="1:76">
      <c r="BX48" s="8"/>
    </row>
    <row r="50" spans="1:75">
      <c r="A50" s="18" t="s">
        <v>38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L50" s="14"/>
      <c r="BU50" s="20" t="s">
        <v>41</v>
      </c>
      <c r="BV50" s="20"/>
      <c r="BW50" s="20"/>
    </row>
    <row r="51" spans="1:75" ht="30" customHeight="1">
      <c r="A51" s="19" t="s">
        <v>39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L51" s="15" t="s">
        <v>40</v>
      </c>
      <c r="BU51" s="21" t="s">
        <v>42</v>
      </c>
      <c r="BV51" s="21"/>
      <c r="BW51" s="21"/>
    </row>
  </sheetData>
  <mergeCells count="7">
    <mergeCell ref="A2:BW2"/>
    <mergeCell ref="A3:BW3"/>
    <mergeCell ref="A4:BW4"/>
    <mergeCell ref="A50:AJ50"/>
    <mergeCell ref="A51:AJ51"/>
    <mergeCell ref="BU50:BW50"/>
    <mergeCell ref="BU51:BW51"/>
  </mergeCells>
  <pageMargins left="0.34722222222222221" right="0.1388888888888889" top="0.1388888888888889" bottom="0.1388888888888889" header="0.3" footer="0.3"/>
  <pageSetup paperSize="9" scal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2025-10-16T07:39:13Z</cp:lastPrinted>
  <dcterms:created xsi:type="dcterms:W3CDTF">2025-10-16T07:33:41Z</dcterms:created>
  <dcterms:modified xsi:type="dcterms:W3CDTF">2025-10-16T07:39:14Z</dcterms:modified>
</cp:coreProperties>
</file>